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Excel MT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M6" i="1"/>
  <c r="N6" i="1"/>
  <c r="O6" i="1"/>
  <c r="E7" i="1"/>
  <c r="N7" i="1"/>
  <c r="O7" i="1"/>
  <c r="E8" i="1"/>
  <c r="N8" i="1"/>
  <c r="O8" i="1"/>
  <c r="E9" i="1"/>
  <c r="N9" i="1"/>
  <c r="O9" i="1"/>
  <c r="C10" i="1"/>
  <c r="E10" i="1"/>
  <c r="N10" i="1"/>
  <c r="O10" i="1"/>
  <c r="E11" i="1"/>
  <c r="N11" i="1"/>
  <c r="O11" i="1"/>
  <c r="E12" i="1"/>
  <c r="N12" i="1"/>
  <c r="O12" i="1"/>
  <c r="E14" i="1"/>
  <c r="N14" i="1"/>
  <c r="O14" i="1"/>
  <c r="E15" i="1"/>
  <c r="N15" i="1"/>
  <c r="O15" i="1"/>
  <c r="E16" i="1"/>
  <c r="N16" i="1"/>
  <c r="O16" i="1"/>
  <c r="E17" i="1"/>
  <c r="N17" i="1"/>
  <c r="O17" i="1"/>
  <c r="E18" i="1"/>
  <c r="N18" i="1"/>
  <c r="O18" i="1"/>
  <c r="E19" i="1"/>
  <c r="N19" i="1"/>
  <c r="O19" i="1"/>
  <c r="O20" i="1"/>
  <c r="O23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I19" i="1"/>
  <c r="J19" i="1"/>
  <c r="J20" i="1"/>
  <c r="J23" i="1"/>
  <c r="O22" i="1"/>
  <c r="J22" i="1"/>
  <c r="N20" i="1"/>
  <c r="I20" i="1"/>
  <c r="E20" i="1"/>
</calcChain>
</file>

<file path=xl/sharedStrings.xml><?xml version="1.0" encoding="utf-8"?>
<sst xmlns="http://schemas.openxmlformats.org/spreadsheetml/2006/main" count="91" uniqueCount="58">
  <si>
    <t>Silage values when bought or sold</t>
  </si>
  <si>
    <t>Name</t>
  </si>
  <si>
    <t xml:space="preserve">Instructions are in red. Don’t type in the blue cells, they contain formulae. Enter yours in yellow cells. If you do, go Command Z or download a new spreadsheet. </t>
  </si>
  <si>
    <t>Silage true values if correctly fertilised</t>
  </si>
  <si>
    <t>Enter your levels % &amp; costs, &amp; name your spreadsheet.</t>
  </si>
  <si>
    <t>Buying or selling fertility?</t>
  </si>
  <si>
    <t>Element</t>
  </si>
  <si>
    <t xml:space="preserve">  Well fed pasture</t>
  </si>
  <si>
    <t xml:space="preserve">Enter yours from your Pasture Analysis  spreadsheet </t>
  </si>
  <si>
    <t xml:space="preserve">   Well fed maize</t>
  </si>
  <si>
    <t>Herbage</t>
  </si>
  <si>
    <t>Fertiliser</t>
  </si>
  <si>
    <t>% of</t>
  </si>
  <si>
    <t>Cost</t>
  </si>
  <si>
    <t>Value in $</t>
  </si>
  <si>
    <t>For value purposes</t>
  </si>
  <si>
    <t>element</t>
  </si>
  <si>
    <t>Per tonne</t>
  </si>
  <si>
    <t>Per kg</t>
  </si>
  <si>
    <t>in pasture</t>
  </si>
  <si>
    <t>%</t>
  </si>
  <si>
    <t>per kg DM</t>
  </si>
  <si>
    <t>1,000 kg</t>
  </si>
  <si>
    <t>in maize</t>
  </si>
  <si>
    <t>Fat</t>
  </si>
  <si>
    <t>Urea</t>
  </si>
  <si>
    <t>Nitrogen  N</t>
  </si>
  <si>
    <t>Crude Protein</t>
  </si>
  <si>
    <t xml:space="preserve">Reactive phosphate </t>
  </si>
  <si>
    <t>Phosphorus  P</t>
  </si>
  <si>
    <t>Potassium Chloride</t>
  </si>
  <si>
    <t>Potassium  K</t>
  </si>
  <si>
    <t>Elemental S</t>
  </si>
  <si>
    <t>Sulphur  S</t>
  </si>
  <si>
    <t>Lime CaCO3</t>
  </si>
  <si>
    <t>Calcium  Ca</t>
  </si>
  <si>
    <t>Serpentine Mg</t>
  </si>
  <si>
    <t>Silicate  Mg</t>
  </si>
  <si>
    <t>Magnesium  Mg</t>
  </si>
  <si>
    <t>24 ppm</t>
  </si>
  <si>
    <t>Coarse salt</t>
  </si>
  <si>
    <t>Sodium  Na</t>
  </si>
  <si>
    <t>ppm</t>
  </si>
  <si>
    <t>Zinc Suphate  Zn</t>
  </si>
  <si>
    <t>Zinc  Zn</t>
  </si>
  <si>
    <t>Copper Sulphate Cu</t>
  </si>
  <si>
    <t>Copper  Cu</t>
  </si>
  <si>
    <t xml:space="preserve">  OrganiBOR or Ulexite</t>
  </si>
  <si>
    <t>Boron  B</t>
  </si>
  <si>
    <t>Cobalt Sulphate</t>
  </si>
  <si>
    <t>Cobalt  Co</t>
  </si>
  <si>
    <t>Selcote Ultra</t>
  </si>
  <si>
    <t>Selenium   Se</t>
  </si>
  <si>
    <t>Iodine  I</t>
  </si>
  <si>
    <t>&lt; Value gained if bought</t>
  </si>
  <si>
    <t>True cost if bought because getting organic matter &gt;</t>
  </si>
  <si>
    <t xml:space="preserve">True cost if sold because seling organic matter &gt; </t>
  </si>
  <si>
    <t>True cost if sold because seling organic matter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</si>
</sst>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.0"/>
    <numFmt numFmtId="165" formatCode="&quot;$&quot;#,##0&quot; &quot;;\(&quot;$&quot;#,##0\)"/>
    <numFmt numFmtId="166" formatCode="&quot;$&quot;#,##0.00&quot; &quot;;\(&quot;$&quot;#,##0.00\)"/>
    <numFmt numFmtId="167" formatCode="0.0%"/>
    <numFmt numFmtId="168" formatCode="&quot;$&quot;#,##0.000&quot; &quot;;\(&quot;$&quot;#,##0.000\)"/>
    <numFmt numFmtId="169" formatCode="#,##0.00%"/>
    <numFmt numFmtId="170" formatCode="#,##0.0%"/>
    <numFmt numFmtId="171" formatCode="#,##0%"/>
    <numFmt numFmtId="172" formatCode="&quot;$&quot;#,##0.000000&quot; &quot;;\(&quot;$&quot;#,##0.000000\)"/>
    <numFmt numFmtId="173" formatCode="#,##0.0000000"/>
    <numFmt numFmtId="174" formatCode="&quot;$&quot;#,##0.00"/>
    <numFmt numFmtId="175" formatCode="&quot;$&quot;#,##0.000"/>
    <numFmt numFmtId="176" formatCode="&quot;$&quot;#,##0.00000000&quot; &quot;;\(&quot;$&quot;#,##0.00000000\)"/>
    <numFmt numFmtId="177" formatCode="&quot;$&quot;#,##0.00000&quot; &quot;;\(&quot;$&quot;#,##0.00000\)"/>
    <numFmt numFmtId="178" formatCode="#,##0.00000000"/>
    <numFmt numFmtId="179" formatCode="&quot;$&quot;#,##0.00000"/>
    <numFmt numFmtId="180" formatCode="#,##0.0"/>
    <numFmt numFmtId="181" formatCode="&quot;$&quot;#,##0"/>
  </numFmts>
  <fonts count="15" x14ac:knownFonts="1">
    <font>
      <sz val="10"/>
      <color indexed="8"/>
      <name val="Geneva"/>
    </font>
    <font>
      <b/>
      <sz val="16"/>
      <color indexed="8"/>
      <name val="Times New Roman"/>
    </font>
    <font>
      <b/>
      <sz val="16"/>
      <color indexed="10"/>
      <name val="Times New Roman"/>
    </font>
    <font>
      <b/>
      <sz val="14"/>
      <color indexed="8"/>
      <name val="Times New Roman"/>
    </font>
    <font>
      <b/>
      <sz val="14"/>
      <color indexed="10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  <font>
      <b/>
      <sz val="16"/>
      <color indexed="12"/>
      <name val="Times New Roman"/>
    </font>
    <font>
      <b/>
      <sz val="11"/>
      <color indexed="8"/>
      <name val="Times New Roman"/>
    </font>
    <font>
      <b/>
      <sz val="11"/>
      <color indexed="13"/>
      <name val="Times New Roman"/>
    </font>
    <font>
      <b/>
      <u/>
      <sz val="11"/>
      <color indexed="8"/>
      <name val="Times New Roman"/>
    </font>
    <font>
      <b/>
      <u/>
      <sz val="12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15" fontId="5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right"/>
    </xf>
    <xf numFmtId="9" fontId="13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166" fontId="13" fillId="4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67" fontId="13" fillId="3" borderId="1" xfId="0" applyNumberFormat="1" applyFont="1" applyFill="1" applyBorder="1" applyAlignment="1">
      <alignment horizontal="center"/>
    </xf>
    <xf numFmtId="166" fontId="13" fillId="4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168" fontId="13" fillId="4" borderId="1" xfId="0" applyNumberFormat="1" applyFont="1" applyFill="1" applyBorder="1" applyAlignment="1">
      <alignment horizontal="right"/>
    </xf>
    <xf numFmtId="166" fontId="14" fillId="4" borderId="1" xfId="0" applyNumberFormat="1" applyFont="1" applyFill="1" applyBorder="1" applyAlignment="1"/>
    <xf numFmtId="169" fontId="13" fillId="3" borderId="1" xfId="0" applyNumberFormat="1" applyFont="1" applyFill="1" applyBorder="1" applyAlignment="1">
      <alignment horizontal="center"/>
    </xf>
    <xf numFmtId="170" fontId="13" fillId="3" borderId="1" xfId="0" applyNumberFormat="1" applyFont="1" applyFill="1" applyBorder="1" applyAlignment="1">
      <alignment horizontal="center"/>
    </xf>
    <xf numFmtId="171" fontId="13" fillId="2" borderId="1" xfId="0" applyNumberFormat="1" applyFont="1" applyFill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9" fontId="13" fillId="4" borderId="1" xfId="0" applyNumberFormat="1" applyFont="1" applyFill="1" applyBorder="1" applyAlignment="1">
      <alignment horizontal="center"/>
    </xf>
    <xf numFmtId="10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10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right"/>
    </xf>
    <xf numFmtId="9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center"/>
    </xf>
    <xf numFmtId="172" fontId="13" fillId="4" borderId="1" xfId="0" applyNumberFormat="1" applyFont="1" applyFill="1" applyBorder="1" applyAlignment="1">
      <alignment horizontal="right"/>
    </xf>
    <xf numFmtId="173" fontId="13" fillId="4" borderId="1" xfId="0" applyNumberFormat="1" applyFont="1" applyFill="1" applyBorder="1" applyAlignment="1">
      <alignment horizontal="right"/>
    </xf>
    <xf numFmtId="174" fontId="13" fillId="4" borderId="1" xfId="0" applyNumberFormat="1" applyFont="1" applyFill="1" applyBorder="1" applyAlignment="1">
      <alignment horizontal="right"/>
    </xf>
    <xf numFmtId="168" fontId="13" fillId="2" borderId="1" xfId="0" applyNumberFormat="1" applyFont="1" applyFill="1" applyBorder="1" applyAlignment="1">
      <alignment horizontal="right"/>
    </xf>
    <xf numFmtId="175" fontId="13" fillId="4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176" fontId="13" fillId="4" borderId="1" xfId="0" applyNumberFormat="1" applyFont="1" applyFill="1" applyBorder="1" applyAlignment="1">
      <alignment horizontal="right"/>
    </xf>
    <xf numFmtId="177" fontId="13" fillId="4" borderId="1" xfId="0" applyNumberFormat="1" applyFont="1" applyFill="1" applyBorder="1" applyAlignment="1">
      <alignment horizontal="right"/>
    </xf>
    <xf numFmtId="177" fontId="13" fillId="2" borderId="1" xfId="0" applyNumberFormat="1" applyFont="1" applyFill="1" applyBorder="1" applyAlignment="1">
      <alignment horizontal="right"/>
    </xf>
    <xf numFmtId="178" fontId="13" fillId="4" borderId="1" xfId="0" applyNumberFormat="1" applyFont="1" applyFill="1" applyBorder="1" applyAlignment="1">
      <alignment horizontal="right"/>
    </xf>
    <xf numFmtId="179" fontId="13" fillId="4" borderId="1" xfId="0" applyNumberFormat="1" applyFont="1" applyFill="1" applyBorder="1" applyAlignment="1">
      <alignment horizontal="right"/>
    </xf>
    <xf numFmtId="180" fontId="13" fillId="3" borderId="1" xfId="0" applyNumberFormat="1" applyFont="1" applyFill="1" applyBorder="1" applyAlignment="1">
      <alignment horizontal="center"/>
    </xf>
    <xf numFmtId="180" fontId="13" fillId="2" borderId="1" xfId="0" applyNumberFormat="1" applyFont="1" applyFill="1" applyBorder="1" applyAlignment="1">
      <alignment horizontal="center"/>
    </xf>
    <xf numFmtId="174" fontId="9" fillId="4" borderId="1" xfId="0" applyNumberFormat="1" applyFont="1" applyFill="1" applyBorder="1" applyAlignment="1">
      <alignment horizontal="center"/>
    </xf>
    <xf numFmtId="174" fontId="9" fillId="2" borderId="1" xfId="0" applyNumberFormat="1" applyFont="1" applyFill="1" applyBorder="1" applyAlignment="1">
      <alignment horizontal="right"/>
    </xf>
    <xf numFmtId="174" fontId="9" fillId="4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/>
    </xf>
    <xf numFmtId="181" fontId="5" fillId="3" borderId="1" xfId="0" applyNumberFormat="1" applyFont="1" applyFill="1" applyBorder="1" applyAlignment="1">
      <alignment horizontal="right"/>
    </xf>
    <xf numFmtId="181" fontId="5" fillId="2" borderId="1" xfId="0" applyNumberFormat="1" applyFont="1" applyFill="1" applyBorder="1" applyAlignment="1">
      <alignment horizontal="right"/>
    </xf>
    <xf numFmtId="181" fontId="5" fillId="4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FEFB00"/>
      <rgbColor rgb="FF0000D4"/>
      <rgbColor rgb="FFFF2600"/>
      <rgbColor rgb="FFFF0000"/>
      <rgbColor rgb="FF61E1EB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tabSelected="1" workbookViewId="0">
      <selection activeCell="E2" sqref="E2"/>
    </sheetView>
  </sheetViews>
  <sheetFormatPr baseColWidth="10" defaultColWidth="9.7109375" defaultRowHeight="15" customHeight="1" x14ac:dyDescent="0.2"/>
  <cols>
    <col min="1" max="1" width="11" style="1" customWidth="1"/>
    <col min="2" max="2" width="6.140625" style="1" customWidth="1"/>
    <col min="3" max="3" width="10.42578125" style="1" customWidth="1"/>
    <col min="4" max="4" width="8.7109375" style="1" customWidth="1"/>
    <col min="5" max="6" width="6.85546875" style="1" customWidth="1"/>
    <col min="7" max="7" width="9.85546875" style="1" customWidth="1"/>
    <col min="8" max="8" width="8.7109375" style="1" customWidth="1"/>
    <col min="9" max="9" width="11.7109375" style="1" customWidth="1"/>
    <col min="10" max="10" width="8.140625" style="1" customWidth="1"/>
    <col min="11" max="11" width="13.42578125" style="1" customWidth="1"/>
    <col min="12" max="12" width="13.140625" style="1" customWidth="1"/>
    <col min="13" max="13" width="9.140625" style="1" customWidth="1"/>
    <col min="14" max="14" width="10.28515625" style="1" customWidth="1"/>
    <col min="15" max="15" width="8" style="1" customWidth="1"/>
    <col min="16" max="16" width="11.28515625" style="1" customWidth="1"/>
    <col min="17" max="17" width="10.42578125" style="1" customWidth="1"/>
    <col min="18" max="18" width="5.140625" style="1" customWidth="1"/>
    <col min="19" max="21" width="9.7109375" style="1" customWidth="1"/>
    <col min="22" max="22" width="24.28515625" style="1" customWidth="1"/>
    <col min="23" max="256" width="9.7109375" customWidth="1"/>
  </cols>
  <sheetData>
    <row r="1" spans="1:22" ht="27" customHeight="1" x14ac:dyDescent="0.2">
      <c r="A1" s="2" t="s">
        <v>0</v>
      </c>
      <c r="B1" s="3"/>
      <c r="C1" s="4"/>
      <c r="D1" s="3"/>
      <c r="E1" s="3"/>
      <c r="F1" s="5" t="s">
        <v>1</v>
      </c>
      <c r="G1" s="6">
        <v>41329</v>
      </c>
      <c r="H1" s="7" t="s">
        <v>2</v>
      </c>
      <c r="I1" s="3"/>
      <c r="J1" s="3"/>
      <c r="K1" s="3"/>
      <c r="L1" s="3"/>
      <c r="M1" s="3"/>
      <c r="N1" s="3"/>
      <c r="O1" s="3"/>
      <c r="P1" s="3"/>
      <c r="Q1" s="8"/>
      <c r="R1" s="9"/>
      <c r="S1" s="3"/>
      <c r="T1" s="3"/>
      <c r="U1" s="3"/>
      <c r="V1" s="3"/>
    </row>
    <row r="2" spans="1:22" ht="27" customHeight="1" x14ac:dyDescent="0.2">
      <c r="A2" s="10" t="s">
        <v>3</v>
      </c>
      <c r="B2" s="11"/>
      <c r="C2" s="12"/>
      <c r="D2" s="12"/>
      <c r="E2" s="12"/>
      <c r="F2" s="12"/>
      <c r="G2" s="12"/>
      <c r="H2" s="7" t="s">
        <v>4</v>
      </c>
      <c r="I2" s="3"/>
      <c r="J2" s="3"/>
      <c r="K2" s="12"/>
      <c r="L2" s="3"/>
      <c r="M2" s="3"/>
      <c r="N2" s="3"/>
      <c r="O2" s="3"/>
      <c r="P2" s="10"/>
      <c r="Q2" s="3"/>
      <c r="R2" s="3"/>
      <c r="S2" s="3"/>
      <c r="T2" s="3"/>
      <c r="U2" s="3"/>
      <c r="V2" s="3"/>
    </row>
    <row r="3" spans="1:22" ht="24" customHeight="1" x14ac:dyDescent="0.2">
      <c r="A3" s="13" t="s">
        <v>5</v>
      </c>
      <c r="B3" s="14"/>
      <c r="C3" s="15"/>
      <c r="D3" s="16" t="s">
        <v>6</v>
      </c>
      <c r="E3" s="16" t="s">
        <v>6</v>
      </c>
      <c r="F3" s="15"/>
      <c r="G3" s="10" t="s">
        <v>7</v>
      </c>
      <c r="H3" s="17"/>
      <c r="I3" s="18" t="s">
        <v>8</v>
      </c>
      <c r="J3" s="19"/>
      <c r="K3" s="19"/>
      <c r="L3" s="19"/>
      <c r="M3" s="2" t="s">
        <v>9</v>
      </c>
      <c r="N3" s="20"/>
      <c r="O3" s="19"/>
      <c r="P3" s="19"/>
      <c r="Q3" s="21" t="s">
        <v>10</v>
      </c>
      <c r="R3" s="19"/>
      <c r="S3" s="19"/>
      <c r="T3" s="19"/>
      <c r="U3" s="19"/>
      <c r="V3" s="19"/>
    </row>
    <row r="4" spans="1:22" ht="23" customHeight="1" x14ac:dyDescent="0.2">
      <c r="A4" s="3"/>
      <c r="B4" s="22" t="s">
        <v>11</v>
      </c>
      <c r="C4" s="16" t="s">
        <v>12</v>
      </c>
      <c r="D4" s="16" t="s">
        <v>13</v>
      </c>
      <c r="E4" s="16" t="s">
        <v>13</v>
      </c>
      <c r="F4" s="15"/>
      <c r="G4" s="23" t="s">
        <v>6</v>
      </c>
      <c r="H4" s="24" t="s">
        <v>10</v>
      </c>
      <c r="I4" s="24" t="s">
        <v>14</v>
      </c>
      <c r="J4" s="24" t="s">
        <v>14</v>
      </c>
      <c r="K4" s="25"/>
      <c r="L4" s="26" t="s">
        <v>6</v>
      </c>
      <c r="M4" s="24" t="s">
        <v>10</v>
      </c>
      <c r="N4" s="24" t="s">
        <v>14</v>
      </c>
      <c r="O4" s="24" t="s">
        <v>14</v>
      </c>
      <c r="P4" s="27"/>
      <c r="Q4" s="3"/>
      <c r="R4" s="19"/>
      <c r="S4" s="19"/>
      <c r="T4" s="19"/>
      <c r="U4" s="19"/>
      <c r="V4" s="19"/>
    </row>
    <row r="5" spans="1:22" ht="23" customHeight="1" x14ac:dyDescent="0.2">
      <c r="A5" s="3"/>
      <c r="B5" s="28" t="s">
        <v>15</v>
      </c>
      <c r="C5" s="23" t="s">
        <v>16</v>
      </c>
      <c r="D5" s="16" t="s">
        <v>17</v>
      </c>
      <c r="E5" s="16" t="s">
        <v>18</v>
      </c>
      <c r="F5" s="15"/>
      <c r="G5" s="23" t="s">
        <v>19</v>
      </c>
      <c r="H5" s="24" t="s">
        <v>20</v>
      </c>
      <c r="I5" s="24" t="s">
        <v>21</v>
      </c>
      <c r="J5" s="24" t="s">
        <v>22</v>
      </c>
      <c r="K5" s="15"/>
      <c r="L5" s="26" t="s">
        <v>23</v>
      </c>
      <c r="M5" s="24" t="s">
        <v>20</v>
      </c>
      <c r="N5" s="24" t="s">
        <v>21</v>
      </c>
      <c r="O5" s="24" t="s">
        <v>22</v>
      </c>
      <c r="P5" s="29" t="s">
        <v>24</v>
      </c>
      <c r="Q5" s="30">
        <v>7.0000000000000007E-2</v>
      </c>
      <c r="R5" s="19"/>
      <c r="S5" s="19"/>
      <c r="T5" s="19"/>
      <c r="U5" s="19"/>
      <c r="V5" s="19"/>
    </row>
    <row r="6" spans="1:22" ht="23" customHeight="1" x14ac:dyDescent="0.2">
      <c r="A6" s="3"/>
      <c r="B6" s="29" t="s">
        <v>25</v>
      </c>
      <c r="C6" s="30">
        <v>0.5</v>
      </c>
      <c r="D6" s="31">
        <v>700</v>
      </c>
      <c r="E6" s="32">
        <f t="shared" ref="E6:E12" si="0">D6*C6/1000</f>
        <v>0.35</v>
      </c>
      <c r="F6" s="33"/>
      <c r="G6" s="29" t="s">
        <v>26</v>
      </c>
      <c r="H6" s="34">
        <v>4.4999999999999998E-2</v>
      </c>
      <c r="I6" s="35">
        <f t="shared" ref="I6:I12" si="1">E6*H6</f>
        <v>1.575E-2</v>
      </c>
      <c r="J6" s="35">
        <f t="shared" ref="J6:J12" si="2">I6*1000</f>
        <v>15.75</v>
      </c>
      <c r="K6" s="36"/>
      <c r="L6" s="29" t="s">
        <v>27</v>
      </c>
      <c r="M6" s="34">
        <f>1.2%*6.25</f>
        <v>7.4999999999999997E-2</v>
      </c>
      <c r="N6" s="37">
        <f t="shared" ref="N6:N12" si="3">E6*M6</f>
        <v>2.6249999999999999E-2</v>
      </c>
      <c r="O6" s="38">
        <f t="shared" ref="O6:O12" si="4">N6*1000</f>
        <v>26.25</v>
      </c>
      <c r="P6" s="29" t="s">
        <v>27</v>
      </c>
      <c r="Q6" s="30">
        <v>0.16</v>
      </c>
      <c r="R6" s="19"/>
      <c r="S6" s="19"/>
      <c r="T6" s="19"/>
      <c r="U6" s="19"/>
      <c r="V6" s="19"/>
    </row>
    <row r="7" spans="1:22" ht="23" customHeight="1" x14ac:dyDescent="0.2">
      <c r="A7" s="3"/>
      <c r="B7" s="29" t="s">
        <v>28</v>
      </c>
      <c r="C7" s="30">
        <v>0.13</v>
      </c>
      <c r="D7" s="31">
        <v>450</v>
      </c>
      <c r="E7" s="32">
        <f t="shared" si="0"/>
        <v>5.8500000000000003E-2</v>
      </c>
      <c r="F7" s="33"/>
      <c r="G7" s="29" t="s">
        <v>29</v>
      </c>
      <c r="H7" s="39">
        <v>4.0000000000000001E-3</v>
      </c>
      <c r="I7" s="35">
        <f t="shared" si="1"/>
        <v>2.3400000000000002E-4</v>
      </c>
      <c r="J7" s="35">
        <f t="shared" si="2"/>
        <v>0.23400000000000001</v>
      </c>
      <c r="K7" s="36"/>
      <c r="L7" s="29" t="s">
        <v>29</v>
      </c>
      <c r="M7" s="40">
        <v>2E-3</v>
      </c>
      <c r="N7" s="37">
        <f t="shared" si="3"/>
        <v>1.1700000000000001E-4</v>
      </c>
      <c r="O7" s="38">
        <f t="shared" si="4"/>
        <v>0.11700000000000001</v>
      </c>
      <c r="P7" s="38"/>
      <c r="Q7" s="41"/>
      <c r="R7" s="19"/>
      <c r="S7" s="19"/>
      <c r="T7" s="19"/>
      <c r="U7" s="19"/>
      <c r="V7" s="19"/>
    </row>
    <row r="8" spans="1:22" ht="23" customHeight="1" x14ac:dyDescent="0.2">
      <c r="A8" s="3"/>
      <c r="B8" s="29" t="s">
        <v>30</v>
      </c>
      <c r="C8" s="30">
        <v>0.5</v>
      </c>
      <c r="D8" s="31">
        <v>979</v>
      </c>
      <c r="E8" s="32">
        <f t="shared" si="0"/>
        <v>0.48949999999999999</v>
      </c>
      <c r="F8" s="33"/>
      <c r="G8" s="29" t="s">
        <v>31</v>
      </c>
      <c r="H8" s="34">
        <v>2.7E-2</v>
      </c>
      <c r="I8" s="35">
        <f t="shared" si="1"/>
        <v>1.3216499999999999E-2</v>
      </c>
      <c r="J8" s="35">
        <f t="shared" si="2"/>
        <v>13.2165</v>
      </c>
      <c r="K8" s="36"/>
      <c r="L8" s="29" t="s">
        <v>31</v>
      </c>
      <c r="M8" s="34">
        <v>1.2999999999999999E-2</v>
      </c>
      <c r="N8" s="37">
        <f t="shared" si="3"/>
        <v>6.3634999999999994E-3</v>
      </c>
      <c r="O8" s="38">
        <f t="shared" si="4"/>
        <v>6.3634999999999993</v>
      </c>
      <c r="P8" s="38"/>
      <c r="Q8" s="42"/>
      <c r="R8" s="19"/>
      <c r="S8" s="19"/>
      <c r="T8" s="19"/>
      <c r="U8" s="19"/>
      <c r="V8" s="19"/>
    </row>
    <row r="9" spans="1:22" ht="23" customHeight="1" x14ac:dyDescent="0.2">
      <c r="A9" s="3"/>
      <c r="B9" s="29" t="s">
        <v>32</v>
      </c>
      <c r="C9" s="30">
        <v>1</v>
      </c>
      <c r="D9" s="31">
        <v>1100</v>
      </c>
      <c r="E9" s="32">
        <f t="shared" si="0"/>
        <v>1.1000000000000001</v>
      </c>
      <c r="F9" s="33"/>
      <c r="G9" s="29" t="s">
        <v>33</v>
      </c>
      <c r="H9" s="34">
        <v>4.0000000000000001E-3</v>
      </c>
      <c r="I9" s="35">
        <f t="shared" si="1"/>
        <v>4.4000000000000003E-3</v>
      </c>
      <c r="J9" s="35">
        <f t="shared" si="2"/>
        <v>4.4000000000000004</v>
      </c>
      <c r="K9" s="36"/>
      <c r="L9" s="29" t="s">
        <v>33</v>
      </c>
      <c r="M9" s="34">
        <v>2E-3</v>
      </c>
      <c r="N9" s="37">
        <f t="shared" si="3"/>
        <v>2.2000000000000001E-3</v>
      </c>
      <c r="O9" s="38">
        <f t="shared" si="4"/>
        <v>2.2000000000000002</v>
      </c>
      <c r="P9" s="38"/>
      <c r="Q9" s="42"/>
      <c r="R9" s="19"/>
      <c r="S9" s="19"/>
      <c r="T9" s="19"/>
      <c r="U9" s="19"/>
      <c r="V9" s="19"/>
    </row>
    <row r="10" spans="1:22" ht="23" customHeight="1" x14ac:dyDescent="0.2">
      <c r="A10" s="29" t="s">
        <v>34</v>
      </c>
      <c r="B10" s="30">
        <v>0.97</v>
      </c>
      <c r="C10" s="43">
        <f>B10*0.4</f>
        <v>0.38800000000000001</v>
      </c>
      <c r="D10" s="31">
        <v>55</v>
      </c>
      <c r="E10" s="32">
        <f t="shared" si="0"/>
        <v>2.1340000000000001E-2</v>
      </c>
      <c r="F10" s="33"/>
      <c r="G10" s="29" t="s">
        <v>35</v>
      </c>
      <c r="H10" s="34">
        <v>8.0000000000000002E-3</v>
      </c>
      <c r="I10" s="35">
        <f t="shared" si="1"/>
        <v>1.7072000000000002E-4</v>
      </c>
      <c r="J10" s="35">
        <f t="shared" si="2"/>
        <v>0.17072000000000001</v>
      </c>
      <c r="K10" s="36"/>
      <c r="L10" s="29" t="s">
        <v>35</v>
      </c>
      <c r="M10" s="34">
        <v>3.0000000000000001E-3</v>
      </c>
      <c r="N10" s="37">
        <f t="shared" si="3"/>
        <v>6.402E-5</v>
      </c>
      <c r="O10" s="38">
        <f t="shared" si="4"/>
        <v>6.4019999999999994E-2</v>
      </c>
      <c r="P10" s="38"/>
      <c r="Q10" s="42"/>
      <c r="R10" s="19"/>
      <c r="S10" s="19"/>
      <c r="T10" s="19"/>
      <c r="U10" s="19"/>
      <c r="V10" s="19"/>
    </row>
    <row r="11" spans="1:22" ht="23" customHeight="1" x14ac:dyDescent="0.2">
      <c r="A11" s="3"/>
      <c r="B11" s="29" t="s">
        <v>36</v>
      </c>
      <c r="C11" s="30">
        <v>0.23</v>
      </c>
      <c r="D11" s="31">
        <v>230</v>
      </c>
      <c r="E11" s="32">
        <f t="shared" si="0"/>
        <v>5.2900000000000003E-2</v>
      </c>
      <c r="F11" s="33"/>
      <c r="G11" s="29" t="s">
        <v>37</v>
      </c>
      <c r="H11" s="39">
        <v>2.3E-3</v>
      </c>
      <c r="I11" s="35">
        <f t="shared" si="1"/>
        <v>1.2167000000000001E-4</v>
      </c>
      <c r="J11" s="35">
        <f t="shared" si="2"/>
        <v>0.12167</v>
      </c>
      <c r="K11" s="36"/>
      <c r="L11" s="29" t="s">
        <v>38</v>
      </c>
      <c r="M11" s="44">
        <v>1.1999999999999999E-3</v>
      </c>
      <c r="N11" s="37">
        <f t="shared" si="3"/>
        <v>6.3479999999999995E-5</v>
      </c>
      <c r="O11" s="38">
        <f t="shared" si="4"/>
        <v>6.3479999999999995E-2</v>
      </c>
      <c r="P11" s="38"/>
      <c r="Q11" s="45" t="s">
        <v>39</v>
      </c>
      <c r="R11" s="19"/>
      <c r="S11" s="19"/>
      <c r="T11" s="19"/>
      <c r="U11" s="19"/>
      <c r="V11" s="19"/>
    </row>
    <row r="12" spans="1:22" ht="23" customHeight="1" x14ac:dyDescent="0.2">
      <c r="A12" s="3"/>
      <c r="B12" s="29" t="s">
        <v>40</v>
      </c>
      <c r="C12" s="30">
        <v>1</v>
      </c>
      <c r="D12" s="31">
        <v>270</v>
      </c>
      <c r="E12" s="32">
        <f t="shared" si="0"/>
        <v>0.27</v>
      </c>
      <c r="F12" s="33"/>
      <c r="G12" s="29" t="s">
        <v>41</v>
      </c>
      <c r="H12" s="34">
        <v>2E-3</v>
      </c>
      <c r="I12" s="35">
        <f t="shared" si="1"/>
        <v>5.4000000000000001E-4</v>
      </c>
      <c r="J12" s="35">
        <f t="shared" si="2"/>
        <v>0.54</v>
      </c>
      <c r="K12" s="36"/>
      <c r="L12" s="29" t="s">
        <v>41</v>
      </c>
      <c r="M12" s="44">
        <v>2.9999999999999997E-4</v>
      </c>
      <c r="N12" s="37">
        <f t="shared" si="3"/>
        <v>8.1000000000000004E-5</v>
      </c>
      <c r="O12" s="38">
        <f t="shared" si="4"/>
        <v>8.1000000000000003E-2</v>
      </c>
      <c r="P12" s="38"/>
      <c r="Q12" s="46"/>
      <c r="R12" s="19"/>
      <c r="S12" s="19"/>
      <c r="T12" s="19"/>
      <c r="U12" s="19"/>
      <c r="V12" s="19"/>
    </row>
    <row r="13" spans="1:22" ht="23" customHeight="1" x14ac:dyDescent="0.2">
      <c r="A13" s="3"/>
      <c r="B13" s="47"/>
      <c r="C13" s="48"/>
      <c r="D13" s="49"/>
      <c r="E13" s="49"/>
      <c r="F13" s="49"/>
      <c r="G13" s="50"/>
      <c r="H13" s="51" t="s">
        <v>42</v>
      </c>
      <c r="I13" s="29" t="s">
        <v>42</v>
      </c>
      <c r="J13" s="52"/>
      <c r="K13" s="52"/>
      <c r="L13" s="50"/>
      <c r="M13" s="51" t="s">
        <v>42</v>
      </c>
      <c r="N13" s="51" t="s">
        <v>42</v>
      </c>
      <c r="O13" s="52"/>
      <c r="P13" s="52"/>
      <c r="Q13" s="51" t="s">
        <v>42</v>
      </c>
      <c r="R13" s="19"/>
      <c r="S13" s="19"/>
      <c r="T13" s="19"/>
      <c r="U13" s="19"/>
      <c r="V13" s="19"/>
    </row>
    <row r="14" spans="1:22" ht="23" customHeight="1" x14ac:dyDescent="0.2">
      <c r="A14" s="3"/>
      <c r="B14" s="29" t="s">
        <v>43</v>
      </c>
      <c r="C14" s="30">
        <v>0.35</v>
      </c>
      <c r="D14" s="31">
        <v>2600</v>
      </c>
      <c r="E14" s="32">
        <f t="shared" ref="E14:E19" si="5">D14*C14/1000</f>
        <v>0.90999999999999992</v>
      </c>
      <c r="F14" s="33"/>
      <c r="G14" s="29" t="s">
        <v>44</v>
      </c>
      <c r="H14" s="53">
        <v>50</v>
      </c>
      <c r="I14" s="54">
        <f t="shared" ref="I14:I19" si="6">E14*H14/1000000</f>
        <v>4.5499999999999995E-5</v>
      </c>
      <c r="J14" s="35">
        <f t="shared" ref="J14:J19" si="7">I14*1000</f>
        <v>4.5499999999999992E-2</v>
      </c>
      <c r="K14" s="36"/>
      <c r="L14" s="29" t="s">
        <v>44</v>
      </c>
      <c r="M14" s="53">
        <v>20</v>
      </c>
      <c r="N14" s="55">
        <f t="shared" ref="N14:N19" si="8">E14*M14/1000000</f>
        <v>1.8199999999999999E-5</v>
      </c>
      <c r="O14" s="56">
        <f t="shared" ref="O14:O19" si="9">N14*1000</f>
        <v>1.8199999999999997E-2</v>
      </c>
      <c r="P14" s="56"/>
      <c r="Q14" s="53">
        <v>40</v>
      </c>
      <c r="R14" s="19"/>
      <c r="S14" s="19"/>
      <c r="T14" s="19"/>
      <c r="U14" s="19"/>
      <c r="V14" s="19"/>
    </row>
    <row r="15" spans="1:22" ht="23" customHeight="1" x14ac:dyDescent="0.2">
      <c r="A15" s="3"/>
      <c r="B15" s="29" t="s">
        <v>45</v>
      </c>
      <c r="C15" s="30">
        <v>0.24</v>
      </c>
      <c r="D15" s="31">
        <v>4400</v>
      </c>
      <c r="E15" s="32">
        <f t="shared" si="5"/>
        <v>1.056</v>
      </c>
      <c r="F15" s="33"/>
      <c r="G15" s="29" t="s">
        <v>46</v>
      </c>
      <c r="H15" s="53">
        <v>12</v>
      </c>
      <c r="I15" s="54">
        <f t="shared" si="6"/>
        <v>1.2672E-5</v>
      </c>
      <c r="J15" s="35">
        <f t="shared" si="7"/>
        <v>1.2671999999999999E-2</v>
      </c>
      <c r="K15" s="36"/>
      <c r="L15" s="29" t="s">
        <v>46</v>
      </c>
      <c r="M15" s="53">
        <v>6</v>
      </c>
      <c r="N15" s="55">
        <f t="shared" si="8"/>
        <v>6.336E-6</v>
      </c>
      <c r="O15" s="56">
        <f t="shared" si="9"/>
        <v>6.3359999999999996E-3</v>
      </c>
      <c r="P15" s="56"/>
      <c r="Q15" s="53">
        <v>20</v>
      </c>
      <c r="R15" s="19"/>
      <c r="S15" s="19"/>
      <c r="T15" s="19"/>
      <c r="U15" s="19"/>
      <c r="V15" s="19"/>
    </row>
    <row r="16" spans="1:22" ht="23" customHeight="1" x14ac:dyDescent="0.2">
      <c r="A16" s="3"/>
      <c r="B16" s="29" t="s">
        <v>47</v>
      </c>
      <c r="C16" s="30">
        <v>0.11</v>
      </c>
      <c r="D16" s="31">
        <v>1800</v>
      </c>
      <c r="E16" s="32">
        <f t="shared" si="5"/>
        <v>0.19800000000000001</v>
      </c>
      <c r="F16" s="33"/>
      <c r="G16" s="29" t="s">
        <v>48</v>
      </c>
      <c r="H16" s="53">
        <v>22</v>
      </c>
      <c r="I16" s="54">
        <f t="shared" si="6"/>
        <v>4.3559999999999995E-6</v>
      </c>
      <c r="J16" s="37">
        <f t="shared" si="7"/>
        <v>4.3559999999999996E-3</v>
      </c>
      <c r="K16" s="57"/>
      <c r="L16" s="29" t="s">
        <v>48</v>
      </c>
      <c r="M16" s="53">
        <v>10</v>
      </c>
      <c r="N16" s="55">
        <f t="shared" si="8"/>
        <v>1.9800000000000001E-6</v>
      </c>
      <c r="O16" s="58">
        <f t="shared" si="9"/>
        <v>1.98E-3</v>
      </c>
      <c r="P16" s="58"/>
      <c r="Q16" s="59"/>
      <c r="R16" s="19"/>
      <c r="S16" s="19"/>
      <c r="T16" s="19"/>
      <c r="U16" s="19"/>
      <c r="V16" s="19"/>
    </row>
    <row r="17" spans="1:22" ht="23" customHeight="1" x14ac:dyDescent="0.2">
      <c r="A17" s="3"/>
      <c r="B17" s="29" t="s">
        <v>49</v>
      </c>
      <c r="C17" s="30">
        <v>0.21</v>
      </c>
      <c r="D17" s="31">
        <v>45000</v>
      </c>
      <c r="E17" s="32">
        <f t="shared" si="5"/>
        <v>9.4499999999999993</v>
      </c>
      <c r="F17" s="33"/>
      <c r="G17" s="29" t="s">
        <v>50</v>
      </c>
      <c r="H17" s="60">
        <v>0.13</v>
      </c>
      <c r="I17" s="54">
        <f t="shared" si="6"/>
        <v>1.2285E-6</v>
      </c>
      <c r="J17" s="37">
        <f t="shared" si="7"/>
        <v>1.2285E-3</v>
      </c>
      <c r="K17" s="57"/>
      <c r="L17" s="29" t="s">
        <v>50</v>
      </c>
      <c r="M17" s="60">
        <v>7.0000000000000007E-2</v>
      </c>
      <c r="N17" s="55">
        <f t="shared" si="8"/>
        <v>6.6149999999999993E-7</v>
      </c>
      <c r="O17" s="58">
        <f t="shared" si="9"/>
        <v>6.6149999999999998E-4</v>
      </c>
      <c r="P17" s="58"/>
      <c r="Q17" s="61"/>
      <c r="R17" s="19"/>
      <c r="S17" s="19"/>
      <c r="T17" s="19"/>
      <c r="U17" s="19"/>
      <c r="V17" s="19"/>
    </row>
    <row r="18" spans="1:22" ht="23" customHeight="1" x14ac:dyDescent="0.2">
      <c r="A18" s="3"/>
      <c r="B18" s="29" t="s">
        <v>51</v>
      </c>
      <c r="C18" s="30">
        <v>0.01</v>
      </c>
      <c r="D18" s="31">
        <v>7500</v>
      </c>
      <c r="E18" s="32">
        <f t="shared" si="5"/>
        <v>7.4999999999999997E-2</v>
      </c>
      <c r="F18" s="33"/>
      <c r="G18" s="29" t="s">
        <v>52</v>
      </c>
      <c r="H18" s="62">
        <v>0.3</v>
      </c>
      <c r="I18" s="63">
        <f t="shared" si="6"/>
        <v>2.25E-8</v>
      </c>
      <c r="J18" s="64">
        <f t="shared" si="7"/>
        <v>2.2499999999999998E-5</v>
      </c>
      <c r="K18" s="65"/>
      <c r="L18" s="29" t="s">
        <v>52</v>
      </c>
      <c r="M18" s="60">
        <v>0.08</v>
      </c>
      <c r="N18" s="66">
        <f t="shared" si="8"/>
        <v>6E-9</v>
      </c>
      <c r="O18" s="67">
        <f t="shared" si="9"/>
        <v>6.0000000000000002E-6</v>
      </c>
      <c r="P18" s="67"/>
      <c r="Q18" s="60">
        <v>0.25</v>
      </c>
      <c r="R18" s="19"/>
      <c r="S18" s="19"/>
      <c r="T18" s="19"/>
      <c r="U18" s="19"/>
      <c r="V18" s="19"/>
    </row>
    <row r="19" spans="1:22" ht="23" customHeight="1" x14ac:dyDescent="0.2">
      <c r="A19" s="3"/>
      <c r="B19" s="29" t="s">
        <v>53</v>
      </c>
      <c r="C19" s="30">
        <v>1</v>
      </c>
      <c r="D19" s="31">
        <v>40000</v>
      </c>
      <c r="E19" s="32">
        <f t="shared" si="5"/>
        <v>40</v>
      </c>
      <c r="F19" s="33"/>
      <c r="G19" s="29" t="s">
        <v>53</v>
      </c>
      <c r="H19" s="62">
        <v>0.2</v>
      </c>
      <c r="I19" s="54">
        <f t="shared" si="6"/>
        <v>7.9999999999999996E-6</v>
      </c>
      <c r="J19" s="64">
        <f t="shared" si="7"/>
        <v>8.0000000000000002E-3</v>
      </c>
      <c r="K19" s="3"/>
      <c r="L19" s="29" t="s">
        <v>53</v>
      </c>
      <c r="M19" s="68">
        <v>0.4</v>
      </c>
      <c r="N19" s="55">
        <f t="shared" si="8"/>
        <v>1.5999999999999999E-5</v>
      </c>
      <c r="O19" s="56">
        <f t="shared" si="9"/>
        <v>1.6E-2</v>
      </c>
      <c r="P19" s="56"/>
      <c r="Q19" s="69"/>
      <c r="R19" s="19"/>
      <c r="S19" s="19"/>
      <c r="T19" s="19"/>
      <c r="U19" s="19"/>
      <c r="V19" s="19"/>
    </row>
    <row r="20" spans="1:22" ht="23" customHeight="1" x14ac:dyDescent="0.2">
      <c r="A20" s="3"/>
      <c r="B20" s="3"/>
      <c r="C20" s="3"/>
      <c r="D20" s="49"/>
      <c r="E20" s="70">
        <f>SUM(E5:E19)</f>
        <v>54.031239999999997</v>
      </c>
      <c r="F20" s="49"/>
      <c r="G20" s="3"/>
      <c r="H20" s="71"/>
      <c r="I20" s="72">
        <f>SUM(I6:I19)</f>
        <v>3.4504668999999988E-2</v>
      </c>
      <c r="J20" s="72">
        <f>SUM(J6:J19)</f>
        <v>34.504669000000007</v>
      </c>
      <c r="K20" s="73" t="s">
        <v>54</v>
      </c>
      <c r="L20" s="19"/>
      <c r="M20" s="71"/>
      <c r="N20" s="72">
        <f>SUM(N6:N19)</f>
        <v>3.5182183499999992E-2</v>
      </c>
      <c r="O20" s="72">
        <f>SUM(O6:O19)</f>
        <v>35.182183500000001</v>
      </c>
      <c r="P20" s="73" t="s">
        <v>54</v>
      </c>
      <c r="Q20" s="71"/>
      <c r="R20" s="19"/>
      <c r="S20" s="19"/>
      <c r="T20" s="19"/>
      <c r="U20" s="19"/>
      <c r="V20" s="19"/>
    </row>
    <row r="21" spans="1:22" ht="23" customHeight="1" x14ac:dyDescent="0.2">
      <c r="A21" s="3"/>
      <c r="B21" s="3"/>
      <c r="C21" s="3"/>
      <c r="D21" s="3"/>
      <c r="E21" s="3"/>
      <c r="F21" s="3"/>
      <c r="G21" s="3"/>
      <c r="H21" s="3"/>
      <c r="I21" s="22" t="s">
        <v>13</v>
      </c>
      <c r="J21" s="74">
        <v>400</v>
      </c>
      <c r="K21" s="3"/>
      <c r="L21" s="3"/>
      <c r="M21" s="3"/>
      <c r="N21" s="22" t="s">
        <v>13</v>
      </c>
      <c r="O21" s="74">
        <v>400</v>
      </c>
      <c r="P21" s="75"/>
      <c r="Q21" s="3"/>
      <c r="R21" s="3"/>
      <c r="S21" s="3"/>
      <c r="T21" s="3"/>
      <c r="U21" s="3"/>
      <c r="V21" s="3"/>
    </row>
    <row r="22" spans="1:22" ht="23" customHeight="1" x14ac:dyDescent="0.2">
      <c r="A22" s="3"/>
      <c r="B22" s="3"/>
      <c r="C22" s="3"/>
      <c r="D22" s="3"/>
      <c r="E22" s="3"/>
      <c r="F22" s="3"/>
      <c r="G22" s="3"/>
      <c r="H22" s="3"/>
      <c r="I22" s="22" t="s">
        <v>55</v>
      </c>
      <c r="J22" s="76">
        <f>J21-J20</f>
        <v>365.49533099999996</v>
      </c>
      <c r="K22" s="3"/>
      <c r="L22" s="3"/>
      <c r="M22" s="3"/>
      <c r="N22" s="22" t="s">
        <v>55</v>
      </c>
      <c r="O22" s="76">
        <f>O21-O20</f>
        <v>364.81781649999999</v>
      </c>
      <c r="P22" s="75"/>
      <c r="Q22" s="3"/>
      <c r="R22" s="3"/>
      <c r="S22" s="3"/>
      <c r="T22" s="3"/>
      <c r="U22" s="3"/>
      <c r="V22" s="3"/>
    </row>
    <row r="23" spans="1:22" ht="23" customHeight="1" x14ac:dyDescent="0.2">
      <c r="A23" s="3"/>
      <c r="B23" s="3"/>
      <c r="C23" s="3"/>
      <c r="D23" s="3"/>
      <c r="E23" s="3"/>
      <c r="F23" s="3"/>
      <c r="G23" s="3"/>
      <c r="H23" s="3"/>
      <c r="I23" s="22" t="s">
        <v>56</v>
      </c>
      <c r="J23" s="76">
        <f>J21+J20</f>
        <v>434.50466900000004</v>
      </c>
      <c r="K23" s="3"/>
      <c r="L23" s="3"/>
      <c r="M23" s="3"/>
      <c r="N23" s="22" t="s">
        <v>57</v>
      </c>
      <c r="O23" s="76">
        <f>O21+O20</f>
        <v>435.18218350000001</v>
      </c>
      <c r="P23" s="3"/>
      <c r="Q23" s="3"/>
      <c r="R23" s="3"/>
      <c r="S23" s="3"/>
      <c r="T23" s="3"/>
      <c r="U23" s="3"/>
      <c r="V23" s="3"/>
    </row>
  </sheetData>
  <conditionalFormatting sqref="D6:F6 I6:K6 N6:O6 B7 D7:F7 I7:K7 N7:P7 B8 D8:F8 I8:K8 N8:P8 B9 D9:F9 I9:K9 N9:P9 A10 D10:F10 I10:K10 N10:P10 B11 D11:F11 I11:K11 N11:P11 B12 D12:F12 I12:K12 N12:P12 B13 D13:F19 I14:K18 I19:J19 D20 F20">
    <cfRule type="cellIs" dxfId="0" priority="1" stopIfTrue="1" operator="lessThan">
      <formula>0</formula>
    </cfRule>
  </conditionalFormatting>
  <pageMargins left="0.472441" right="0.472441" top="0.472441" bottom="0.472441" header="0.51181100000000002" footer="0.51181100000000002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MT.xls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2017-02-24T23:03:20Z</dcterms:modified>
</cp:coreProperties>
</file>