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920" yWindow="500" windowWidth="26440" windowHeight="16820"/>
  </bookViews>
  <sheets>
    <sheet name="Fertiliser Order NZ kg.xls" sheetId="1" r:id="rId1"/>
  </sheet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22" i="1" l="1"/>
  <c r="G34" i="1"/>
  <c r="B10" i="1"/>
  <c r="E19" i="1"/>
  <c r="D19" i="1"/>
  <c r="E20" i="1"/>
  <c r="D20" i="1"/>
  <c r="E21" i="1"/>
  <c r="D21" i="1"/>
  <c r="E22" i="1"/>
  <c r="E23" i="1"/>
  <c r="D23" i="1"/>
  <c r="E24" i="1"/>
  <c r="D24" i="1"/>
  <c r="E25" i="1"/>
  <c r="D25" i="1"/>
  <c r="E26" i="1"/>
  <c r="D26" i="1"/>
  <c r="E27" i="1"/>
  <c r="D27" i="1"/>
  <c r="E28" i="1"/>
  <c r="D28" i="1"/>
  <c r="E29" i="1"/>
  <c r="D29" i="1"/>
  <c r="E30" i="1"/>
  <c r="D30" i="1"/>
  <c r="E31" i="1"/>
  <c r="D31" i="1"/>
  <c r="E32" i="1"/>
  <c r="D32" i="1"/>
  <c r="E33" i="1"/>
  <c r="D33" i="1"/>
  <c r="H19" i="1"/>
  <c r="H21" i="1"/>
  <c r="H22" i="1"/>
  <c r="H23" i="1"/>
  <c r="H34" i="1"/>
  <c r="H36" i="1"/>
  <c r="H37" i="1"/>
  <c r="O36" i="1"/>
  <c r="M36" i="1"/>
  <c r="K36" i="1"/>
  <c r="I36" i="1"/>
  <c r="G36" i="1"/>
  <c r="N22" i="1"/>
  <c r="N34" i="1"/>
  <c r="N35" i="1"/>
  <c r="M20" i="1"/>
  <c r="M21" i="1"/>
  <c r="M23" i="1"/>
  <c r="M34" i="1"/>
  <c r="M35" i="1"/>
  <c r="L20" i="1"/>
  <c r="L21" i="1"/>
  <c r="L22" i="1"/>
  <c r="L23" i="1"/>
  <c r="L34" i="1"/>
  <c r="L35" i="1"/>
  <c r="K20" i="1"/>
  <c r="K21" i="1"/>
  <c r="K22" i="1"/>
  <c r="K23" i="1"/>
  <c r="K34" i="1"/>
  <c r="K35" i="1"/>
  <c r="J20" i="1"/>
  <c r="J21" i="1"/>
  <c r="J22" i="1"/>
  <c r="J23" i="1"/>
  <c r="J34" i="1"/>
  <c r="J35" i="1"/>
  <c r="I21" i="1"/>
  <c r="I22" i="1"/>
  <c r="I23" i="1"/>
  <c r="I34" i="1"/>
  <c r="I35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E34" i="1"/>
  <c r="N33" i="1"/>
  <c r="Z32" i="1"/>
  <c r="Z31" i="1"/>
  <c r="Z30" i="1"/>
  <c r="Z29" i="1"/>
  <c r="Z28" i="1"/>
  <c r="T28" i="1"/>
  <c r="V28" i="1"/>
  <c r="Z27" i="1"/>
  <c r="Z26" i="1"/>
  <c r="Z25" i="1"/>
  <c r="Z24" i="1"/>
  <c r="Z23" i="1"/>
  <c r="Z21" i="1"/>
  <c r="Z20" i="1"/>
  <c r="Z19" i="1"/>
  <c r="G16" i="1"/>
  <c r="J16" i="1"/>
  <c r="C16" i="1"/>
  <c r="G15" i="1"/>
  <c r="J15" i="1"/>
  <c r="C15" i="1"/>
  <c r="G7" i="1"/>
  <c r="G10" i="1"/>
  <c r="E8" i="1"/>
  <c r="E10" i="1"/>
  <c r="G9" i="1"/>
  <c r="D7" i="1"/>
</calcChain>
</file>

<file path=xl/sharedStrings.xml><?xml version="1.0" encoding="utf-8"?>
<sst xmlns="http://schemas.openxmlformats.org/spreadsheetml/2006/main" count="187" uniqueCount="172">
  <si>
    <t xml:space="preserve">Buyer’s name &amp; company </t>
  </si>
  <si>
    <t>Date</t>
  </si>
  <si>
    <t>Phosphate Nutrient Planner</t>
  </si>
  <si>
    <t>Enter your costs to buy in column W.</t>
  </si>
  <si>
    <t xml:space="preserve">Sharemilker or Manager </t>
  </si>
  <si>
    <t xml:space="preserve"> Quote # &gt;</t>
  </si>
  <si>
    <t>This spreadsheet is for low ryegrass P levels.</t>
  </si>
  <si>
    <t>Address</t>
  </si>
  <si>
    <t xml:space="preserve"> Order # &gt;</t>
  </si>
  <si>
    <t>Post code</t>
  </si>
  <si>
    <t>Required&gt;</t>
  </si>
  <si>
    <t>100 for potatoes</t>
  </si>
  <si>
    <t>Maximum</t>
  </si>
  <si>
    <t>High P causes animal health to suffer &amp; milk to decrease.</t>
  </si>
  <si>
    <t>Apply rates in column G based on Pasture Mineral Analysis figures and columns X and Y.</t>
  </si>
  <si>
    <t>Number of loads</t>
  </si>
  <si>
    <t>tonnes/load</t>
  </si>
  <si>
    <t>Apply more fertiliser to newer, hay and silage paddocks, and less to fertile paddocks</t>
  </si>
  <si>
    <t>Phone</t>
  </si>
  <si>
    <t xml:space="preserve">Total Cost </t>
  </si>
  <si>
    <t>021-331-620</t>
  </si>
  <si>
    <t>Fax</t>
  </si>
  <si>
    <t>Net cost per tonne&gt;</t>
  </si>
  <si>
    <t>Your tax rate</t>
  </si>
  <si>
    <t>Matt Fax 09-361-5264</t>
  </si>
  <si>
    <t xml:space="preserve">Email </t>
  </si>
  <si>
    <t>Freight estimate&gt;</t>
  </si>
  <si>
    <t>Tax saving&gt;</t>
  </si>
  <si>
    <t>Asura free fax 0800-427-872</t>
  </si>
  <si>
    <t>Tonnes bulk &gt;</t>
  </si>
  <si>
    <t>Net cost/tonne on farm&gt;</t>
  </si>
  <si>
    <t>Total after tax</t>
  </si>
  <si>
    <t xml:space="preserve">&lt; Estimated cost after tax. The correct distance will change this. </t>
  </si>
  <si>
    <t>Enter hectares&gt;</t>
  </si>
  <si>
    <t>Estimated cost after tax. The post code exact distance may change this.</t>
  </si>
  <si>
    <t>For</t>
  </si>
  <si>
    <t>&lt;Paddock names or numbers</t>
  </si>
  <si>
    <t>Oversowing seeds with lime or fertiliser saves costs.</t>
  </si>
  <si>
    <t>Farm</t>
  </si>
  <si>
    <t>Sales tax, GST and VAT are not included.</t>
  </si>
  <si>
    <t>If it won’t fit, go File &gt; Page Setup &gt; Page &gt; Adjust to a smaller percentage.</t>
  </si>
  <si>
    <t>Runoff</t>
  </si>
  <si>
    <t>Address &amp; Post code if different</t>
  </si>
  <si>
    <t xml:space="preserve">30 tonne loads are the cheapest per tonne. </t>
  </si>
  <si>
    <t xml:space="preserve">Carriers’ trucks can be 10 tonne and trailers 20 tonne equals 30 tonnes per load for the cheapest freight. </t>
  </si>
  <si>
    <t>Crop</t>
  </si>
  <si>
    <t xml:space="preserve">kg of Sechura or Gafsa per ha is </t>
  </si>
  <si>
    <t>lb per acre or</t>
  </si>
  <si>
    <t>tons Sechura per acre</t>
  </si>
  <si>
    <t>kg of mix per ha is</t>
  </si>
  <si>
    <t>tons of mix per acre</t>
  </si>
  <si>
    <t>Carrier</t>
  </si>
  <si>
    <t xml:space="preserve">&lt; Enter </t>
  </si>
  <si>
    <t>Total kg</t>
  </si>
  <si>
    <t>kg per tonne</t>
  </si>
  <si>
    <t>Typical Mix</t>
  </si>
  <si>
    <t>N</t>
  </si>
  <si>
    <t>P</t>
  </si>
  <si>
    <t>K</t>
  </si>
  <si>
    <t>S</t>
  </si>
  <si>
    <t>Mg</t>
  </si>
  <si>
    <t>CaCO3</t>
  </si>
  <si>
    <t>Na</t>
  </si>
  <si>
    <t>Ca</t>
  </si>
  <si>
    <t>Enter</t>
  </si>
  <si>
    <t>Typical</t>
  </si>
  <si>
    <t>Spreader</t>
  </si>
  <si>
    <t>Self</t>
  </si>
  <si>
    <t>in mix</t>
  </si>
  <si>
    <t xml:space="preserve">$/ha  </t>
  </si>
  <si>
    <t xml:space="preserve">      kg/ha</t>
  </si>
  <si>
    <t>yours.</t>
  </si>
  <si>
    <t>kg/ha</t>
  </si>
  <si>
    <t>kg/ha pa</t>
  </si>
  <si>
    <t>Applying it on its own has killed cows with milk fever symptoms because it has no calcium and 99% of NZ soils are low in it. With too much potassium, has made it even more fatal. See Elements &gt; Nitrogen, and Milk Fever.</t>
  </si>
  <si>
    <t>Fine elemental Saudi 100% sulphur</t>
  </si>
  <si>
    <t>Other</t>
  </si>
  <si>
    <t>Boron leaches so some is lost. OrganiBOR slow release reduces loss. B reduces milk fever, fills maize cob tips &amp; improves taste.</t>
  </si>
  <si>
    <t>Cobalt Sulphate (21% Co)</t>
  </si>
  <si>
    <t xml:space="preserve">Expensive, but essential to avoid Vit B12 deficiency. </t>
  </si>
  <si>
    <t>Copper Hydroxide lump free 24% Cu</t>
  </si>
  <si>
    <t>Copper hydroxide has no lumps that animals can eat and possibly be poisoned. Apply less for sheep.</t>
  </si>
  <si>
    <t>Zinc sulphate Mono (35% Zn)</t>
  </si>
  <si>
    <t>Serpentine (23% Mg Silicate) + old sea Minerals.</t>
  </si>
  <si>
    <r>
      <rPr>
        <sz val="16"/>
        <color indexed="11"/>
        <rFont val="Times New Roman"/>
      </rPr>
      <t>Magnesium, must be fine like powder.</t>
    </r>
  </si>
  <si>
    <t>Other Fertiliser</t>
  </si>
  <si>
    <t>Selcote Ultra slow release</t>
  </si>
  <si>
    <t xml:space="preserve">Apply none or half the rate for horses. </t>
  </si>
  <si>
    <t>Selenium slow release chips (1% Se) for pastures and crops.</t>
  </si>
  <si>
    <t>No other selenium is as slow release.</t>
  </si>
  <si>
    <t xml:space="preserve"> Don’t apply it, use lime to increase Molybdenum</t>
  </si>
  <si>
    <t>Sulphate of Ammonia 30-0-0-14)</t>
  </si>
  <si>
    <t>Urea $795</t>
  </si>
  <si>
    <t>Salt coarse Himalayan or coarse Solar Dominion</t>
  </si>
  <si>
    <t>&lt; Na</t>
  </si>
  <si>
    <t>40% sodium 80% chlorine</t>
  </si>
  <si>
    <t>Salt (coarse agricultural)**</t>
  </si>
  <si>
    <t>1.6% Na</t>
  </si>
  <si>
    <t>Totals</t>
  </si>
  <si>
    <t>&lt; Totals in mix</t>
  </si>
  <si>
    <t>Iron carbonate Fe</t>
  </si>
  <si>
    <t>% elements in mix &gt;</t>
  </si>
  <si>
    <t xml:space="preserve">Reduces dust.  Gives minerals, health &amp; sheen to animals. </t>
  </si>
  <si>
    <t>&lt; Percentages in mix</t>
  </si>
  <si>
    <t>Superphosphate</t>
  </si>
  <si>
    <t>Boron contacting seed reduces germination so apply it ASAP after mixing.</t>
  </si>
  <si>
    <t>% B &gt;</t>
  </si>
  <si>
    <t>Cu&gt;</t>
  </si>
  <si>
    <t>Zn&gt;</t>
  </si>
  <si>
    <t>Se&gt;</t>
  </si>
  <si>
    <t>Salt attracts moisture, so cover the mix &amp; spread ASAP. Salt reduces dust. Spray with water to reduce more.</t>
  </si>
  <si>
    <t>Co&gt;</t>
  </si>
  <si>
    <t>After all is entered adjust G19 to get the total tonnes for 10, 20 or 30 tonne loads in cell B &amp; C 7 cells for the lowest freight price.</t>
  </si>
  <si>
    <t>As required by NZ Nutrient Budgeting, this mix applies the amounts per hectare in Column H and the % in rows 35 &amp; 36.</t>
  </si>
  <si>
    <t>Before printing, highlight all cells, press Command 1 or PC Control 1, then click Patterns &gt; click No Color and OK.</t>
  </si>
  <si>
    <t>If it won’t fit, go File &gt; Page Setup &gt; Adjust to 78 or lower.</t>
  </si>
  <si>
    <t>Apply just before rain on recently grazed paddocks and don't allow animals to graze it until all is washed off leaves.</t>
  </si>
  <si>
    <t>To print go File Print, click From 1 &gt; Preview &gt; check layout and Print.</t>
  </si>
  <si>
    <t>If not mixed thoroughly by the supplier, mix thoroughly and spread evenly.</t>
  </si>
  <si>
    <t xml:space="preserve">A screen shot can be taken of what needs printing by going Shift Command (or Control) 4. It will </t>
  </si>
  <si>
    <t>Travel closely. Elemental sulphur, boron, copper, etc,. mix well with reactive phosphate, but don’t throw far.</t>
  </si>
  <si>
    <t xml:space="preserve">appeara on the Deskstop. Print it or copy and paste it to your word processor and print it. </t>
  </si>
  <si>
    <t xml:space="preserve"> </t>
  </si>
  <si>
    <t>Selcote Ultra slow release selenium has 1% Se and is available in most countries or contact Mike Shirer agbioresearch@xtra.co.nz</t>
  </si>
  <si>
    <t xml:space="preserve">Pasture seeding rates have been much too high for 70 years, costing farmers too much.  </t>
  </si>
  <si>
    <t xml:space="preserve"> for your nearest supplier anywhere in the world. The cost is low and if needed, the benefits are high. See Elements &gt; Selenium.</t>
  </si>
  <si>
    <t>See the Pasture sowing mix chapter.</t>
  </si>
  <si>
    <t xml:space="preserve">Iodine is $46,000/tonnet, leaches, and the uptake by pasture is poor. Iodine, when applied to peat soils, resulted in only about 4% being taken up by plants. </t>
  </si>
  <si>
    <t xml:space="preserve">Iodine isbest fed in Solmin through a dispenser. </t>
  </si>
  <si>
    <t>Enter and keep lime and fertiliser suppliers' names and addresses below to copy and paste to save typing.</t>
  </si>
  <si>
    <t>Supplier addresses</t>
  </si>
  <si>
    <t xml:space="preserve">Red are instructions. </t>
  </si>
  <si>
    <t>Type over yellow.</t>
  </si>
  <si>
    <t>Enter the amount of P you want to apply in G19. It can be adjusted later to suit truck or spreader quantities.</t>
  </si>
  <si>
    <t>Moist soils and agricultural lime can increase Mo levels.</t>
  </si>
  <si>
    <t>&lt; Enter the mixing charge/tonne, if any. $5 to $15.</t>
  </si>
  <si>
    <t>Max in a mix is 22% for safety &amp; no explosions. Brassicas are better for animal health if not too much sculpture is applied.</t>
  </si>
  <si>
    <t>matthewwebby@yahoo.co.uk</t>
  </si>
  <si>
    <t>Asura Ltd Box 65-317</t>
  </si>
  <si>
    <t>Mairangi Bay, Ak.</t>
  </si>
  <si>
    <t xml:space="preserve">Store at Waharoa  </t>
  </si>
  <si>
    <t>near Matamata</t>
  </si>
  <si>
    <t>Mn</t>
  </si>
  <si>
    <t>Cd</t>
  </si>
  <si>
    <t>021-331-620 Depot at Waharoa</t>
  </si>
  <si>
    <t>If buyng Gafsa, use your nearest or cheapest honest supplier, &amp; enter their addresss below &amp; in H, I &amp; J and, 1 &amp; 2.</t>
  </si>
  <si>
    <t>NZ prices/tonne</t>
  </si>
  <si>
    <t>If too far, get Gafsa from your</t>
  </si>
  <si>
    <t>above.</t>
  </si>
  <si>
    <t>supplier and apply the same rate.</t>
  </si>
  <si>
    <t>It is not as good, but has less</t>
  </si>
  <si>
    <t>manganese. Enter their name</t>
  </si>
  <si>
    <t>Put addresses in row 50 below.</t>
  </si>
  <si>
    <t xml:space="preserve">from your supplier </t>
  </si>
  <si>
    <t>Don't mix with lime because it slows the release of P.</t>
  </si>
  <si>
    <t>8</t>
  </si>
  <si>
    <t xml:space="preserve">Gafsa Reactive. Its low Mn of 7 ppm is a benefit. </t>
  </si>
  <si>
    <t>Don’t type over formulas - Blue.</t>
  </si>
  <si>
    <t>Don't type in blue cells, they are formulae.</t>
  </si>
  <si>
    <t>Use View &lt; Zoom to adjust the page size.</t>
  </si>
  <si>
    <t>Read each spreadsheet from the top left down to see what it does and how it operates.</t>
  </si>
  <si>
    <t>When done, email it to me with your ryegrass analysis to check for you.</t>
  </si>
  <si>
    <t>Updated</t>
  </si>
  <si>
    <t>Ryegrass Ca 0.9% is optimum and makes P &amp; some good elements more available.</t>
  </si>
  <si>
    <t xml:space="preserve">Low ryegrass Ca levels make bad elements available.  </t>
  </si>
  <si>
    <t xml:space="preserve">Prices are from Column W. You can enter your buying price.. </t>
  </si>
  <si>
    <t>Printing. Set Print Area to A1 to H39 by going to File &gt; Print area &gt; Set print area.</t>
  </si>
  <si>
    <t>Sechura reactive 14% P has 1.6% Sulphur as a benefit.</t>
  </si>
  <si>
    <t xml:space="preserve">Salt is a needed fertiliser unless high or close to the sea. </t>
  </si>
  <si>
    <t>∫</t>
  </si>
  <si>
    <t>Muriate of Potash (0-0-50-0)</t>
  </si>
  <si>
    <t>OrganiBOR chips 10% B slow release is the best B,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</si>
</sst>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.00"/>
    <numFmt numFmtId="165" formatCode="&quot;$&quot;#,##0"/>
    <numFmt numFmtId="166" formatCode="&quot;$&quot;#,##0&quot; &quot;;\(&quot;$&quot;#,##0\)"/>
    <numFmt numFmtId="167" formatCode="&quot;$&quot;###0;&quot;$&quot;###0"/>
    <numFmt numFmtId="168" formatCode="0.0"/>
    <numFmt numFmtId="169" formatCode="&quot;$&quot;#,##0.00;&quot;-&quot;&quot;$&quot;#,##0.00"/>
    <numFmt numFmtId="170" formatCode="&quot;$&quot;#,##0.00&quot; &quot;;\(&quot;$&quot;#,##0.00\)"/>
    <numFmt numFmtId="171" formatCode="#,##0.0%"/>
    <numFmt numFmtId="172" formatCode="#,##0.0"/>
    <numFmt numFmtId="173" formatCode="&quot;$&quot;0"/>
    <numFmt numFmtId="174" formatCode="#,##0%&quot; &quot;;\(#,##0%\)"/>
    <numFmt numFmtId="175" formatCode="#,##0%"/>
    <numFmt numFmtId="176" formatCode="0.0%"/>
    <numFmt numFmtId="177" formatCode="&quot;$&quot;0.0"/>
    <numFmt numFmtId="178" formatCode="0.0000000%"/>
    <numFmt numFmtId="179" formatCode="0.000"/>
    <numFmt numFmtId="180" formatCode="0.0000"/>
    <numFmt numFmtId="181" formatCode="00000"/>
    <numFmt numFmtId="182" formatCode="###0.00"/>
    <numFmt numFmtId="183" formatCode="\$#,##0"/>
    <numFmt numFmtId="184" formatCode="\$###0\ ;[Red]\(\$###0\)"/>
    <numFmt numFmtId="185" formatCode="###0"/>
  </numFmts>
  <fonts count="62" x14ac:knownFonts="1">
    <font>
      <sz val="12"/>
      <color indexed="8"/>
      <name val="N Helvetica Narrow"/>
    </font>
    <font>
      <b/>
      <sz val="14"/>
      <color indexed="9"/>
      <name val="Times New Roman"/>
    </font>
    <font>
      <b/>
      <sz val="14"/>
      <color indexed="11"/>
      <name val="Times New Roman"/>
    </font>
    <font>
      <b/>
      <sz val="20"/>
      <color indexed="9"/>
      <name val="Times New Roman"/>
    </font>
    <font>
      <sz val="11"/>
      <color indexed="9"/>
      <name val="Times New Roman"/>
    </font>
    <font>
      <sz val="16"/>
      <color indexed="8"/>
      <name val="Times New Roman"/>
    </font>
    <font>
      <b/>
      <sz val="13"/>
      <color indexed="11"/>
      <name val="Times New Roman"/>
    </font>
    <font>
      <sz val="11"/>
      <color indexed="11"/>
      <name val="Times New Roman"/>
    </font>
    <font>
      <sz val="13"/>
      <color indexed="8"/>
      <name val="Times New Roman"/>
    </font>
    <font>
      <sz val="14"/>
      <color indexed="8"/>
      <name val="Times New Roman"/>
    </font>
    <font>
      <b/>
      <sz val="14"/>
      <color indexed="8"/>
      <name val="Times New Roman"/>
    </font>
    <font>
      <sz val="12"/>
      <color indexed="8"/>
      <name val="Times New Roman"/>
    </font>
    <font>
      <sz val="14"/>
      <color indexed="9"/>
      <name val="Times New Roman"/>
    </font>
    <font>
      <sz val="16"/>
      <color indexed="9"/>
      <name val="Times New Roman"/>
    </font>
    <font>
      <b/>
      <sz val="12"/>
      <color indexed="11"/>
      <name val="Times New Roman"/>
    </font>
    <font>
      <sz val="14"/>
      <color indexed="11"/>
      <name val="Times New Roman"/>
    </font>
    <font>
      <sz val="13"/>
      <color indexed="9"/>
      <name val="Times New Roman"/>
    </font>
    <font>
      <b/>
      <sz val="14"/>
      <color indexed="12"/>
      <name val="Times New Roman"/>
    </font>
    <font>
      <sz val="14"/>
      <color indexed="12"/>
      <name val="Times New Roman"/>
    </font>
    <font>
      <sz val="12"/>
      <color indexed="12"/>
      <name val="Times New Roman"/>
    </font>
    <font>
      <u/>
      <sz val="12"/>
      <color indexed="9"/>
      <name val="Times New Roman"/>
    </font>
    <font>
      <u/>
      <sz val="16"/>
      <color indexed="9"/>
      <name val="Times New Roman"/>
    </font>
    <font>
      <b/>
      <sz val="16"/>
      <color indexed="9"/>
      <name val="Times New Roman"/>
    </font>
    <font>
      <b/>
      <sz val="11"/>
      <color indexed="9"/>
      <name val="Times New Roman"/>
    </font>
    <font>
      <sz val="16"/>
      <color indexed="11"/>
      <name val="Times New Roman"/>
    </font>
    <font>
      <sz val="15"/>
      <color indexed="9"/>
      <name val="Times New Roman"/>
    </font>
    <font>
      <b/>
      <sz val="12"/>
      <color indexed="9"/>
      <name val="Times New Roman"/>
    </font>
    <font>
      <sz val="11"/>
      <color indexed="8"/>
      <name val="Times New Roman"/>
    </font>
    <font>
      <b/>
      <u/>
      <sz val="14"/>
      <color indexed="9"/>
      <name val="Times New Roman"/>
    </font>
    <font>
      <sz val="12"/>
      <color indexed="9"/>
      <name val="Times New Roman"/>
    </font>
    <font>
      <b/>
      <sz val="15"/>
      <color indexed="9"/>
      <name val="Times New Roman"/>
    </font>
    <font>
      <sz val="14"/>
      <color indexed="13"/>
      <name val="Times New Roman"/>
    </font>
    <font>
      <b/>
      <sz val="11"/>
      <color indexed="8"/>
      <name val="Times New Roman"/>
    </font>
    <font>
      <u/>
      <sz val="11"/>
      <color indexed="8"/>
      <name val="Times New Roman"/>
    </font>
    <font>
      <sz val="18"/>
      <color indexed="14"/>
      <name val="Times New Roman"/>
    </font>
    <font>
      <sz val="14"/>
      <color indexed="14"/>
      <name val="Times New Roman"/>
    </font>
    <font>
      <b/>
      <sz val="16"/>
      <color indexed="8"/>
      <name val="Times New Roman"/>
    </font>
    <font>
      <b/>
      <sz val="13"/>
      <color indexed="8"/>
      <name val="Times New Roman"/>
    </font>
    <font>
      <sz val="15"/>
      <color indexed="8"/>
      <name val="Times New Roman"/>
    </font>
    <font>
      <b/>
      <sz val="12"/>
      <color indexed="8"/>
      <name val="Times New Roman"/>
    </font>
    <font>
      <sz val="12"/>
      <color indexed="11"/>
      <name val="Times New Roman"/>
    </font>
    <font>
      <b/>
      <u/>
      <sz val="14"/>
      <color indexed="8"/>
      <name val="Times New Roman"/>
    </font>
    <font>
      <sz val="16"/>
      <color indexed="13"/>
      <name val="Times New Roman"/>
    </font>
    <font>
      <b/>
      <sz val="10"/>
      <color indexed="11"/>
      <name val="Times New Roman"/>
    </font>
    <font>
      <b/>
      <sz val="14"/>
      <color indexed="13"/>
      <name val="Times New Roman"/>
    </font>
    <font>
      <b/>
      <sz val="16"/>
      <color rgb="FFFF0000"/>
      <name val="Times New Roman"/>
    </font>
    <font>
      <sz val="12"/>
      <color rgb="FF006100"/>
      <name val="Times New Roman"/>
      <family val="2"/>
      <scheme val="minor"/>
    </font>
    <font>
      <b/>
      <sz val="10"/>
      <color indexed="9"/>
      <name val="Times New Roman"/>
    </font>
    <font>
      <sz val="8"/>
      <name val="N Helvetica Narrow"/>
    </font>
    <font>
      <sz val="12"/>
      <color indexed="16"/>
      <name val="Times New Roman"/>
    </font>
    <font>
      <b/>
      <sz val="16"/>
      <name val="Times New Roman"/>
    </font>
    <font>
      <b/>
      <sz val="16"/>
      <color rgb="FF000000"/>
      <name val="Times New Roman"/>
      <family val="1"/>
    </font>
    <font>
      <sz val="16"/>
      <name val="Times New Roman"/>
    </font>
    <font>
      <b/>
      <sz val="16"/>
      <color theme="1"/>
      <name val="Times New Roman"/>
    </font>
    <font>
      <b/>
      <sz val="16"/>
      <color theme="2"/>
      <name val="Times New Roman"/>
    </font>
    <font>
      <sz val="16"/>
      <color rgb="FFFF0000"/>
      <name val="Times New Roman"/>
    </font>
    <font>
      <u/>
      <sz val="12"/>
      <color theme="11"/>
      <name val="N Helvetica Narrow"/>
    </font>
    <font>
      <sz val="14"/>
      <name val="Times New Roman"/>
    </font>
    <font>
      <sz val="12"/>
      <color rgb="FF000000"/>
      <name val="Times New Roman"/>
    </font>
    <font>
      <b/>
      <sz val="14"/>
      <color rgb="FFFF0000"/>
      <name val="N Helvetica Narrow"/>
    </font>
    <font>
      <b/>
      <sz val="16"/>
      <color indexed="11"/>
      <name val="Times New Roman"/>
    </font>
    <font>
      <b/>
      <sz val="13"/>
      <color indexed="13"/>
      <name val="Times New Roman"/>
    </font>
  </fonts>
  <fills count="21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1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theme="0"/>
        <bgColor auto="1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auto="1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0"/>
      </bottom>
      <diagonal/>
    </border>
    <border>
      <left style="thin">
        <color indexed="8"/>
      </left>
      <right style="thin">
        <color indexed="20"/>
      </right>
      <top style="thin">
        <color indexed="8"/>
      </top>
      <bottom style="thin">
        <color indexed="8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20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46" fillId="13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55">
    <xf numFmtId="0" fontId="0" fillId="0" borderId="0" xfId="0" applyFont="1" applyAlignment="1"/>
    <xf numFmtId="0" fontId="0" fillId="0" borderId="0" xfId="0" applyNumberFormat="1" applyFont="1" applyAlignment="1"/>
    <xf numFmtId="0" fontId="0" fillId="3" borderId="1" xfId="0" applyFont="1" applyFill="1" applyBorder="1" applyAlignment="1"/>
    <xf numFmtId="2" fontId="11" fillId="3" borderId="1" xfId="0" applyNumberFormat="1" applyFont="1" applyFill="1" applyBorder="1" applyAlignment="1"/>
    <xf numFmtId="2" fontId="9" fillId="3" borderId="1" xfId="0" applyNumberFormat="1" applyFont="1" applyFill="1" applyBorder="1" applyAlignment="1"/>
    <xf numFmtId="4" fontId="11" fillId="3" borderId="1" xfId="0" applyNumberFormat="1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left"/>
    </xf>
    <xf numFmtId="2" fontId="5" fillId="3" borderId="1" xfId="0" applyNumberFormat="1" applyFont="1" applyFill="1" applyBorder="1" applyAlignment="1"/>
    <xf numFmtId="2" fontId="27" fillId="3" borderId="1" xfId="0" applyNumberFormat="1" applyFont="1" applyFill="1" applyBorder="1" applyAlignment="1">
      <alignment horizontal="left"/>
    </xf>
    <xf numFmtId="2" fontId="9" fillId="3" borderId="1" xfId="0" applyNumberFormat="1" applyFont="1" applyFill="1" applyBorder="1" applyAlignment="1">
      <alignment horizontal="left"/>
    </xf>
    <xf numFmtId="2" fontId="7" fillId="3" borderId="1" xfId="0" applyNumberFormat="1" applyFont="1" applyFill="1" applyBorder="1" applyAlignment="1"/>
    <xf numFmtId="165" fontId="2" fillId="3" borderId="1" xfId="0" applyNumberFormat="1" applyFont="1" applyFill="1" applyBorder="1" applyAlignment="1">
      <alignment horizontal="right"/>
    </xf>
    <xf numFmtId="166" fontId="2" fillId="3" borderId="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left"/>
    </xf>
    <xf numFmtId="2" fontId="9" fillId="3" borderId="1" xfId="0" applyNumberFormat="1" applyFont="1" applyFill="1" applyBorder="1" applyAlignment="1">
      <alignment horizontal="right"/>
    </xf>
    <xf numFmtId="165" fontId="39" fillId="3" borderId="1" xfId="0" applyNumberFormat="1" applyFont="1" applyFill="1" applyBorder="1" applyAlignment="1">
      <alignment horizontal="right"/>
    </xf>
    <xf numFmtId="2" fontId="11" fillId="3" borderId="1" xfId="0" applyNumberFormat="1" applyFont="1" applyFill="1" applyBorder="1" applyAlignment="1">
      <alignment horizontal="right"/>
    </xf>
    <xf numFmtId="4" fontId="11" fillId="3" borderId="1" xfId="0" applyNumberFormat="1" applyFont="1" applyFill="1" applyBorder="1" applyAlignment="1">
      <alignment horizontal="right"/>
    </xf>
    <xf numFmtId="2" fontId="10" fillId="3" borderId="1" xfId="0" applyNumberFormat="1" applyFont="1" applyFill="1" applyBorder="1" applyAlignment="1">
      <alignment horizontal="right"/>
    </xf>
    <xf numFmtId="2" fontId="10" fillId="3" borderId="1" xfId="0" applyNumberFormat="1" applyFont="1" applyFill="1" applyBorder="1" applyAlignment="1"/>
    <xf numFmtId="3" fontId="9" fillId="3" borderId="1" xfId="0" applyNumberFormat="1" applyFont="1" applyFill="1" applyBorder="1" applyAlignment="1"/>
    <xf numFmtId="1" fontId="9" fillId="3" borderId="1" xfId="0" applyNumberFormat="1" applyFont="1" applyFill="1" applyBorder="1" applyAlignment="1"/>
    <xf numFmtId="4" fontId="9" fillId="3" borderId="1" xfId="0" applyNumberFormat="1" applyFont="1" applyFill="1" applyBorder="1" applyAlignment="1">
      <alignment horizontal="left"/>
    </xf>
    <xf numFmtId="49" fontId="36" fillId="3" borderId="13" xfId="0" applyNumberFormat="1" applyFont="1" applyFill="1" applyBorder="1" applyAlignment="1">
      <alignment horizontal="left"/>
    </xf>
    <xf numFmtId="0" fontId="52" fillId="12" borderId="0" xfId="0" applyFont="1" applyFill="1" applyAlignment="1">
      <alignment horizontal="left" vertical="center"/>
    </xf>
    <xf numFmtId="2" fontId="6" fillId="17" borderId="2" xfId="0" applyNumberFormat="1" applyFont="1" applyFill="1" applyBorder="1" applyAlignment="1">
      <alignment vertical="center"/>
    </xf>
    <xf numFmtId="2" fontId="6" fillId="17" borderId="3" xfId="0" applyNumberFormat="1" applyFont="1" applyFill="1" applyBorder="1" applyAlignment="1">
      <alignment vertical="center"/>
    </xf>
    <xf numFmtId="0" fontId="52" fillId="12" borderId="0" xfId="0" applyFont="1" applyFill="1" applyAlignment="1">
      <alignment vertical="center"/>
    </xf>
    <xf numFmtId="2" fontId="14" fillId="17" borderId="8" xfId="0" applyNumberFormat="1" applyFont="1" applyFill="1" applyBorder="1" applyAlignment="1">
      <alignment vertical="center"/>
    </xf>
    <xf numFmtId="2" fontId="14" fillId="17" borderId="9" xfId="0" applyNumberFormat="1" applyFont="1" applyFill="1" applyBorder="1" applyAlignment="1">
      <alignment vertical="center"/>
    </xf>
    <xf numFmtId="0" fontId="52" fillId="11" borderId="0" xfId="0" applyFont="1" applyFill="1" applyAlignment="1">
      <alignment vertical="center"/>
    </xf>
    <xf numFmtId="2" fontId="7" fillId="17" borderId="8" xfId="0" applyNumberFormat="1" applyFont="1" applyFill="1" applyBorder="1" applyAlignment="1">
      <alignment vertical="center"/>
    </xf>
    <xf numFmtId="0" fontId="7" fillId="17" borderId="9" xfId="0" applyNumberFormat="1" applyFont="1" applyFill="1" applyBorder="1" applyAlignment="1">
      <alignment vertical="center"/>
    </xf>
    <xf numFmtId="2" fontId="7" fillId="17" borderId="9" xfId="0" applyNumberFormat="1" applyFont="1" applyFill="1" applyBorder="1" applyAlignment="1">
      <alignment vertical="center"/>
    </xf>
    <xf numFmtId="2" fontId="5" fillId="17" borderId="8" xfId="0" applyNumberFormat="1" applyFont="1" applyFill="1" applyBorder="1" applyAlignment="1">
      <alignment vertical="center"/>
    </xf>
    <xf numFmtId="2" fontId="5" fillId="17" borderId="9" xfId="0" applyNumberFormat="1" applyFont="1" applyFill="1" applyBorder="1" applyAlignment="1">
      <alignment vertical="center"/>
    </xf>
    <xf numFmtId="49" fontId="5" fillId="17" borderId="7" xfId="0" applyNumberFormat="1" applyFont="1" applyFill="1" applyBorder="1" applyAlignment="1">
      <alignment vertical="center"/>
    </xf>
    <xf numFmtId="4" fontId="5" fillId="17" borderId="9" xfId="0" applyNumberFormat="1" applyFont="1" applyFill="1" applyBorder="1" applyAlignment="1">
      <alignment horizontal="right" vertical="center"/>
    </xf>
    <xf numFmtId="49" fontId="5" fillId="17" borderId="10" xfId="0" applyNumberFormat="1" applyFont="1" applyFill="1" applyBorder="1" applyAlignment="1">
      <alignment vertical="center"/>
    </xf>
    <xf numFmtId="2" fontId="5" fillId="17" borderId="11" xfId="0" applyNumberFormat="1" applyFont="1" applyFill="1" applyBorder="1" applyAlignment="1">
      <alignment vertical="center"/>
    </xf>
    <xf numFmtId="2" fontId="5" fillId="17" borderId="12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left"/>
    </xf>
    <xf numFmtId="2" fontId="45" fillId="3" borderId="1" xfId="0" applyNumberFormat="1" applyFont="1" applyFill="1" applyBorder="1" applyAlignment="1"/>
    <xf numFmtId="2" fontId="5" fillId="12" borderId="1" xfId="0" applyNumberFormat="1" applyFont="1" applyFill="1" applyBorder="1" applyAlignment="1">
      <alignment horizontal="left"/>
    </xf>
    <xf numFmtId="4" fontId="11" fillId="12" borderId="1" xfId="0" applyNumberFormat="1" applyFont="1" applyFill="1" applyBorder="1" applyAlignment="1">
      <alignment horizontal="center"/>
    </xf>
    <xf numFmtId="2" fontId="11" fillId="12" borderId="1" xfId="0" applyNumberFormat="1" applyFont="1" applyFill="1" applyBorder="1" applyAlignment="1"/>
    <xf numFmtId="2" fontId="9" fillId="12" borderId="1" xfId="0" applyNumberFormat="1" applyFont="1" applyFill="1" applyBorder="1" applyAlignment="1"/>
    <xf numFmtId="0" fontId="0" fillId="12" borderId="1" xfId="0" applyFont="1" applyFill="1" applyBorder="1" applyAlignment="1"/>
    <xf numFmtId="2" fontId="9" fillId="12" borderId="1" xfId="0" applyNumberFormat="1" applyFont="1" applyFill="1" applyBorder="1" applyAlignment="1">
      <alignment horizontal="left"/>
    </xf>
    <xf numFmtId="2" fontId="5" fillId="12" borderId="1" xfId="0" applyNumberFormat="1" applyFont="1" applyFill="1" applyBorder="1" applyAlignment="1"/>
    <xf numFmtId="2" fontId="27" fillId="12" borderId="1" xfId="0" applyNumberFormat="1" applyFont="1" applyFill="1" applyBorder="1" applyAlignment="1">
      <alignment horizontal="left"/>
    </xf>
    <xf numFmtId="2" fontId="10" fillId="12" borderId="1" xfId="0" applyNumberFormat="1" applyFont="1" applyFill="1" applyBorder="1" applyAlignment="1"/>
    <xf numFmtId="2" fontId="11" fillId="12" borderId="1" xfId="0" applyNumberFormat="1" applyFont="1" applyFill="1" applyBorder="1" applyAlignment="1">
      <alignment horizontal="left"/>
    </xf>
    <xf numFmtId="3" fontId="30" fillId="7" borderId="1" xfId="0" applyNumberFormat="1" applyFont="1" applyFill="1" applyBorder="1" applyAlignment="1">
      <alignment horizontal="right"/>
    </xf>
    <xf numFmtId="172" fontId="25" fillId="7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/>
    <xf numFmtId="182" fontId="45" fillId="0" borderId="8" xfId="0" applyNumberFormat="1" applyFont="1" applyBorder="1" applyAlignment="1"/>
    <xf numFmtId="0" fontId="11" fillId="3" borderId="1" xfId="0" applyFont="1" applyFill="1" applyBorder="1" applyAlignment="1"/>
    <xf numFmtId="49" fontId="3" fillId="3" borderId="1" xfId="0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/>
    <xf numFmtId="0" fontId="52" fillId="12" borderId="0" xfId="0" applyFont="1" applyFill="1" applyAlignment="1">
      <alignment horizontal="left"/>
    </xf>
    <xf numFmtId="2" fontId="6" fillId="17" borderId="2" xfId="0" applyNumberFormat="1" applyFont="1" applyFill="1" applyBorder="1" applyAlignment="1"/>
    <xf numFmtId="2" fontId="6" fillId="17" borderId="3" xfId="0" applyNumberFormat="1" applyFont="1" applyFill="1" applyBorder="1" applyAlignment="1"/>
    <xf numFmtId="49" fontId="2" fillId="3" borderId="1" xfId="0" applyNumberFormat="1" applyFont="1" applyFill="1" applyBorder="1" applyAlignment="1"/>
    <xf numFmtId="2" fontId="7" fillId="3" borderId="4" xfId="0" applyNumberFormat="1" applyFont="1" applyFill="1" applyBorder="1" applyAlignment="1"/>
    <xf numFmtId="0" fontId="11" fillId="3" borderId="5" xfId="0" applyNumberFormat="1" applyFont="1" applyFill="1" applyBorder="1" applyAlignment="1"/>
    <xf numFmtId="0" fontId="7" fillId="3" borderId="5" xfId="0" applyNumberFormat="1" applyFont="1" applyFill="1" applyBorder="1" applyAlignment="1"/>
    <xf numFmtId="2" fontId="4" fillId="3" borderId="6" xfId="0" applyNumberFormat="1" applyFont="1" applyFill="1" applyBorder="1" applyAlignment="1"/>
    <xf numFmtId="4" fontId="8" fillId="3" borderId="1" xfId="0" applyNumberFormat="1" applyFont="1" applyFill="1" applyBorder="1" applyAlignment="1">
      <alignment horizontal="left"/>
    </xf>
    <xf numFmtId="0" fontId="11" fillId="0" borderId="0" xfId="0" applyNumberFormat="1" applyFont="1" applyAlignment="1"/>
    <xf numFmtId="49" fontId="9" fillId="3" borderId="1" xfId="0" applyNumberFormat="1" applyFont="1" applyFill="1" applyBorder="1" applyAlignment="1"/>
    <xf numFmtId="14" fontId="10" fillId="3" borderId="1" xfId="0" applyNumberFormat="1" applyFont="1" applyFill="1" applyBorder="1" applyAlignment="1">
      <alignment horizontal="center"/>
    </xf>
    <xf numFmtId="15" fontId="11" fillId="3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left"/>
    </xf>
    <xf numFmtId="2" fontId="13" fillId="3" borderId="1" xfId="0" applyNumberFormat="1" applyFont="1" applyFill="1" applyBorder="1" applyAlignment="1"/>
    <xf numFmtId="182" fontId="45" fillId="10" borderId="8" xfId="0" applyNumberFormat="1" applyFont="1" applyFill="1" applyBorder="1" applyAlignment="1"/>
    <xf numFmtId="49" fontId="5" fillId="2" borderId="1" xfId="0" applyNumberFormat="1" applyFont="1" applyFill="1" applyBorder="1" applyAlignment="1">
      <alignment horizontal="right"/>
    </xf>
    <xf numFmtId="15" fontId="10" fillId="2" borderId="1" xfId="0" applyNumberFormat="1" applyFont="1" applyFill="1" applyBorder="1" applyAlignment="1">
      <alignment horizontal="center"/>
    </xf>
    <xf numFmtId="0" fontId="52" fillId="12" borderId="0" xfId="0" applyFont="1" applyFill="1" applyAlignment="1"/>
    <xf numFmtId="2" fontId="14" fillId="17" borderId="8" xfId="0" applyNumberFormat="1" applyFont="1" applyFill="1" applyBorder="1" applyAlignment="1"/>
    <xf numFmtId="2" fontId="14" fillId="17" borderId="9" xfId="0" applyNumberFormat="1" applyFont="1" applyFill="1" applyBorder="1" applyAlignment="1"/>
    <xf numFmtId="2" fontId="7" fillId="3" borderId="5" xfId="0" applyNumberFormat="1" applyFont="1" applyFill="1" applyBorder="1" applyAlignment="1"/>
    <xf numFmtId="0" fontId="11" fillId="3" borderId="6" xfId="0" applyFont="1" applyFill="1" applyBorder="1" applyAlignment="1"/>
    <xf numFmtId="0" fontId="8" fillId="3" borderId="1" xfId="0" applyNumberFormat="1" applyFont="1" applyFill="1" applyBorder="1" applyAlignment="1"/>
    <xf numFmtId="2" fontId="8" fillId="3" borderId="1" xfId="0" applyNumberFormat="1" applyFont="1" applyFill="1" applyBorder="1" applyAlignment="1"/>
    <xf numFmtId="0" fontId="8" fillId="3" borderId="1" xfId="0" applyNumberFormat="1" applyFont="1" applyFill="1" applyBorder="1" applyAlignment="1">
      <alignment horizontal="right"/>
    </xf>
    <xf numFmtId="165" fontId="10" fillId="2" borderId="1" xfId="0" applyNumberFormat="1" applyFont="1" applyFill="1" applyBorder="1" applyAlignment="1">
      <alignment horizontal="right"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left"/>
    </xf>
    <xf numFmtId="4" fontId="12" fillId="3" borderId="1" xfId="0" applyNumberFormat="1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center"/>
    </xf>
    <xf numFmtId="0" fontId="9" fillId="0" borderId="0" xfId="0" applyNumberFormat="1" applyFont="1" applyAlignment="1"/>
    <xf numFmtId="2" fontId="7" fillId="20" borderId="8" xfId="0" applyNumberFormat="1" applyFont="1" applyFill="1" applyBorder="1" applyAlignment="1"/>
    <xf numFmtId="0" fontId="7" fillId="20" borderId="9" xfId="0" applyNumberFormat="1" applyFont="1" applyFill="1" applyBorder="1" applyAlignment="1"/>
    <xf numFmtId="49" fontId="15" fillId="3" borderId="1" xfId="0" applyNumberFormat="1" applyFont="1" applyFill="1" applyBorder="1" applyAlignment="1"/>
    <xf numFmtId="0" fontId="11" fillId="3" borderId="6" xfId="0" applyNumberFormat="1" applyFont="1" applyFill="1" applyBorder="1" applyAlignment="1"/>
    <xf numFmtId="0" fontId="16" fillId="3" borderId="1" xfId="0" applyNumberFormat="1" applyFont="1" applyFill="1" applyBorder="1" applyAlignment="1"/>
    <xf numFmtId="2" fontId="8" fillId="3" borderId="1" xfId="0" applyNumberFormat="1" applyFont="1" applyFill="1" applyBorder="1" applyAlignment="1">
      <alignment horizontal="left"/>
    </xf>
    <xf numFmtId="49" fontId="13" fillId="2" borderId="1" xfId="0" applyNumberFormat="1" applyFont="1" applyFill="1" applyBorder="1" applyAlignment="1"/>
    <xf numFmtId="3" fontId="12" fillId="3" borderId="1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right"/>
    </xf>
    <xf numFmtId="2" fontId="12" fillId="2" borderId="1" xfId="0" applyNumberFormat="1" applyFont="1" applyFill="1" applyBorder="1" applyAlignment="1">
      <alignment horizontal="center"/>
    </xf>
    <xf numFmtId="0" fontId="57" fillId="19" borderId="0" xfId="0" applyFont="1" applyFill="1" applyAlignment="1"/>
    <xf numFmtId="2" fontId="7" fillId="20" borderId="9" xfId="0" applyNumberFormat="1" applyFont="1" applyFill="1" applyBorder="1" applyAlignment="1"/>
    <xf numFmtId="4" fontId="16" fillId="3" borderId="1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165" fontId="17" fillId="3" borderId="1" xfId="0" applyNumberFormat="1" applyFont="1" applyFill="1" applyBorder="1" applyAlignment="1">
      <alignment horizontal="right"/>
    </xf>
    <xf numFmtId="1" fontId="18" fillId="3" borderId="1" xfId="0" applyNumberFormat="1" applyFont="1" applyFill="1" applyBorder="1" applyAlignment="1">
      <alignment horizontal="center"/>
    </xf>
    <xf numFmtId="49" fontId="19" fillId="3" borderId="1" xfId="0" applyNumberFormat="1" applyFont="1" applyFill="1" applyBorder="1" applyAlignment="1">
      <alignment horizontal="left"/>
    </xf>
    <xf numFmtId="2" fontId="20" fillId="3" borderId="1" xfId="0" applyNumberFormat="1" applyFont="1" applyFill="1" applyBorder="1" applyAlignment="1"/>
    <xf numFmtId="49" fontId="21" fillId="3" borderId="1" xfId="0" applyNumberFormat="1" applyFont="1" applyFill="1" applyBorder="1" applyAlignment="1">
      <alignment horizontal="center"/>
    </xf>
    <xf numFmtId="2" fontId="5" fillId="18" borderId="8" xfId="0" applyNumberFormat="1" applyFont="1" applyFill="1" applyBorder="1" applyAlignment="1"/>
    <xf numFmtId="2" fontId="5" fillId="18" borderId="9" xfId="0" applyNumberFormat="1" applyFont="1" applyFill="1" applyBorder="1" applyAlignment="1"/>
    <xf numFmtId="49" fontId="15" fillId="3" borderId="6" xfId="0" applyNumberFormat="1" applyFont="1" applyFill="1" applyBorder="1" applyAlignment="1"/>
    <xf numFmtId="165" fontId="10" fillId="3" borderId="1" xfId="0" applyNumberFormat="1" applyFont="1" applyFill="1" applyBorder="1" applyAlignment="1">
      <alignment horizontal="right"/>
    </xf>
    <xf numFmtId="49" fontId="21" fillId="3" borderId="1" xfId="0" applyNumberFormat="1" applyFont="1" applyFill="1" applyBorder="1" applyAlignment="1">
      <alignment horizontal="right"/>
    </xf>
    <xf numFmtId="4" fontId="13" fillId="3" borderId="1" xfId="0" applyNumberFormat="1" applyFont="1" applyFill="1" applyBorder="1" applyAlignment="1">
      <alignment horizontal="right"/>
    </xf>
    <xf numFmtId="166" fontId="22" fillId="3" borderId="1" xfId="0" applyNumberFormat="1" applyFont="1" applyFill="1" applyBorder="1" applyAlignment="1">
      <alignment horizontal="center"/>
    </xf>
    <xf numFmtId="0" fontId="57" fillId="14" borderId="0" xfId="0" applyFont="1" applyFill="1" applyAlignment="1"/>
    <xf numFmtId="2" fontId="15" fillId="3" borderId="5" xfId="0" applyNumberFormat="1" applyFont="1" applyFill="1" applyBorder="1" applyAlignment="1"/>
    <xf numFmtId="3" fontId="11" fillId="3" borderId="1" xfId="0" applyNumberFormat="1" applyFont="1" applyFill="1" applyBorder="1" applyAlignment="1">
      <alignment horizontal="left"/>
    </xf>
    <xf numFmtId="4" fontId="9" fillId="3" borderId="1" xfId="0" applyNumberFormat="1" applyFont="1" applyFill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67" fontId="22" fillId="5" borderId="1" xfId="0" applyNumberFormat="1" applyFont="1" applyFill="1" applyBorder="1" applyAlignment="1">
      <alignment horizontal="center"/>
    </xf>
    <xf numFmtId="49" fontId="9" fillId="18" borderId="7" xfId="0" applyNumberFormat="1" applyFont="1" applyFill="1" applyBorder="1" applyAlignment="1"/>
    <xf numFmtId="4" fontId="5" fillId="18" borderId="9" xfId="0" applyNumberFormat="1" applyFont="1" applyFill="1" applyBorder="1" applyAlignment="1">
      <alignment horizontal="right"/>
    </xf>
    <xf numFmtId="4" fontId="13" fillId="3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/>
    <xf numFmtId="0" fontId="11" fillId="3" borderId="1" xfId="0" applyNumberFormat="1" applyFont="1" applyFill="1" applyBorder="1" applyAlignment="1"/>
    <xf numFmtId="15" fontId="23" fillId="3" borderId="1" xfId="0" applyNumberFormat="1" applyFont="1" applyFill="1" applyBorder="1" applyAlignment="1">
      <alignment horizontal="center"/>
    </xf>
    <xf numFmtId="168" fontId="13" fillId="3" borderId="1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right"/>
    </xf>
    <xf numFmtId="166" fontId="13" fillId="5" borderId="1" xfId="0" applyNumberFormat="1" applyFont="1" applyFill="1" applyBorder="1" applyAlignment="1">
      <alignment horizontal="center"/>
    </xf>
    <xf numFmtId="9" fontId="13" fillId="6" borderId="1" xfId="0" applyNumberFormat="1" applyFont="1" applyFill="1" applyBorder="1" applyAlignment="1">
      <alignment horizontal="center"/>
    </xf>
    <xf numFmtId="0" fontId="55" fillId="15" borderId="0" xfId="0" applyFont="1" applyFill="1" applyAlignment="1"/>
    <xf numFmtId="4" fontId="4" fillId="3" borderId="1" xfId="0" applyNumberFormat="1" applyFont="1" applyFill="1" applyBorder="1" applyAlignment="1">
      <alignment horizontal="right"/>
    </xf>
    <xf numFmtId="2" fontId="16" fillId="3" borderId="1" xfId="0" applyNumberFormat="1" applyFont="1" applyFill="1" applyBorder="1" applyAlignment="1"/>
    <xf numFmtId="0" fontId="11" fillId="3" borderId="1" xfId="0" applyNumberFormat="1" applyFont="1" applyFill="1" applyBorder="1" applyAlignment="1">
      <alignment horizontal="center"/>
    </xf>
    <xf numFmtId="166" fontId="13" fillId="6" borderId="1" xfId="0" applyNumberFormat="1" applyFont="1" applyFill="1" applyBorder="1" applyAlignment="1">
      <alignment horizontal="center"/>
    </xf>
    <xf numFmtId="49" fontId="5" fillId="18" borderId="10" xfId="0" applyNumberFormat="1" applyFont="1" applyFill="1" applyBorder="1" applyAlignment="1"/>
    <xf numFmtId="2" fontId="5" fillId="18" borderId="11" xfId="0" applyNumberFormat="1" applyFont="1" applyFill="1" applyBorder="1" applyAlignment="1"/>
    <xf numFmtId="2" fontId="5" fillId="18" borderId="12" xfId="0" applyNumberFormat="1" applyFont="1" applyFill="1" applyBorder="1" applyAlignment="1"/>
    <xf numFmtId="49" fontId="24" fillId="3" borderId="1" xfId="0" applyNumberFormat="1" applyFont="1" applyFill="1" applyBorder="1" applyAlignment="1"/>
    <xf numFmtId="49" fontId="13" fillId="3" borderId="13" xfId="0" applyNumberFormat="1" applyFont="1" applyFill="1" applyBorder="1" applyAlignment="1">
      <alignment horizontal="right"/>
    </xf>
    <xf numFmtId="168" fontId="25" fillId="4" borderId="1" xfId="0" applyNumberFormat="1" applyFont="1" applyFill="1" applyBorder="1" applyAlignment="1">
      <alignment horizontal="center"/>
    </xf>
    <xf numFmtId="165" fontId="13" fillId="5" borderId="1" xfId="0" applyNumberFormat="1" applyFont="1" applyFill="1" applyBorder="1" applyAlignment="1">
      <alignment horizontal="center"/>
    </xf>
    <xf numFmtId="2" fontId="26" fillId="3" borderId="1" xfId="0" applyNumberFormat="1" applyFont="1" applyFill="1" applyBorder="1" applyAlignment="1"/>
    <xf numFmtId="2" fontId="8" fillId="3" borderId="1" xfId="0" applyNumberFormat="1" applyFont="1" applyFill="1" applyBorder="1" applyAlignment="1">
      <alignment horizontal="right"/>
    </xf>
    <xf numFmtId="49" fontId="13" fillId="3" borderId="14" xfId="0" applyNumberFormat="1" applyFont="1" applyFill="1" applyBorder="1" applyAlignment="1">
      <alignment horizontal="right"/>
    </xf>
    <xf numFmtId="1" fontId="22" fillId="2" borderId="1" xfId="0" applyNumberFormat="1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49" fontId="24" fillId="3" borderId="1" xfId="0" applyNumberFormat="1" applyFont="1" applyFill="1" applyBorder="1" applyAlignment="1">
      <alignment horizontal="left"/>
    </xf>
    <xf numFmtId="0" fontId="23" fillId="3" borderId="1" xfId="0" applyNumberFormat="1" applyFont="1" applyFill="1" applyBorder="1" applyAlignment="1"/>
    <xf numFmtId="2" fontId="27" fillId="3" borderId="1" xfId="0" applyNumberFormat="1" applyFont="1" applyFill="1" applyBorder="1" applyAlignment="1">
      <alignment horizontal="right"/>
    </xf>
    <xf numFmtId="49" fontId="22" fillId="3" borderId="15" xfId="0" applyNumberFormat="1" applyFont="1" applyFill="1" applyBorder="1" applyAlignment="1">
      <alignment horizontal="right"/>
    </xf>
    <xf numFmtId="2" fontId="28" fillId="2" borderId="1" xfId="0" applyNumberFormat="1" applyFont="1" applyFill="1" applyBorder="1" applyAlignment="1"/>
    <xf numFmtId="2" fontId="12" fillId="6" borderId="1" xfId="0" applyNumberFormat="1" applyFont="1" applyFill="1" applyBorder="1" applyAlignment="1">
      <alignment horizontal="left"/>
    </xf>
    <xf numFmtId="4" fontId="29" fillId="3" borderId="1" xfId="0" applyNumberFormat="1" applyFont="1" applyFill="1" applyBorder="1" applyAlignment="1">
      <alignment horizontal="center"/>
    </xf>
    <xf numFmtId="2" fontId="29" fillId="3" borderId="1" xfId="0" applyNumberFormat="1" applyFont="1" applyFill="1" applyBorder="1" applyAlignment="1"/>
    <xf numFmtId="165" fontId="1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left"/>
    </xf>
    <xf numFmtId="4" fontId="27" fillId="3" borderId="1" xfId="0" applyNumberFormat="1" applyFont="1" applyFill="1" applyBorder="1" applyAlignment="1">
      <alignment horizontal="right"/>
    </xf>
    <xf numFmtId="4" fontId="27" fillId="3" borderId="1" xfId="0" applyNumberFormat="1" applyFont="1" applyFill="1" applyBorder="1" applyAlignment="1">
      <alignment horizontal="center"/>
    </xf>
    <xf numFmtId="49" fontId="30" fillId="3" borderId="1" xfId="0" applyNumberFormat="1" applyFont="1" applyFill="1" applyBorder="1" applyAlignment="1">
      <alignment horizontal="right"/>
    </xf>
    <xf numFmtId="168" fontId="22" fillId="2" borderId="1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left"/>
    </xf>
    <xf numFmtId="2" fontId="29" fillId="3" borderId="1" xfId="0" applyNumberFormat="1" applyFont="1" applyFill="1" applyBorder="1" applyAlignment="1">
      <alignment horizontal="left"/>
    </xf>
    <xf numFmtId="1" fontId="12" fillId="3" borderId="1" xfId="0" applyNumberFormat="1" applyFont="1" applyFill="1" applyBorder="1" applyAlignment="1">
      <alignment horizontal="right"/>
    </xf>
    <xf numFmtId="49" fontId="31" fillId="3" borderId="1" xfId="0" applyNumberFormat="1" applyFont="1" applyFill="1" applyBorder="1" applyAlignment="1">
      <alignment horizontal="left"/>
    </xf>
    <xf numFmtId="4" fontId="23" fillId="3" borderId="1" xfId="0" applyNumberFormat="1" applyFont="1" applyFill="1" applyBorder="1" applyAlignment="1">
      <alignment horizontal="center"/>
    </xf>
    <xf numFmtId="4" fontId="32" fillId="3" borderId="1" xfId="0" applyNumberFormat="1" applyFont="1" applyFill="1" applyBorder="1" applyAlignment="1">
      <alignment horizontal="center"/>
    </xf>
    <xf numFmtId="4" fontId="32" fillId="3" borderId="1" xfId="0" applyNumberFormat="1" applyFont="1" applyFill="1" applyBorder="1" applyAlignment="1">
      <alignment horizontal="left"/>
    </xf>
    <xf numFmtId="4" fontId="32" fillId="3" borderId="1" xfId="0" applyNumberFormat="1" applyFont="1" applyFill="1" applyBorder="1" applyAlignment="1"/>
    <xf numFmtId="0" fontId="27" fillId="3" borderId="1" xfId="0" applyNumberFormat="1" applyFont="1" applyFill="1" applyBorder="1" applyAlignment="1"/>
    <xf numFmtId="49" fontId="1" fillId="6" borderId="1" xfId="0" applyNumberFormat="1" applyFont="1" applyFill="1" applyBorder="1" applyAlignment="1"/>
    <xf numFmtId="2" fontId="29" fillId="2" borderId="1" xfId="0" applyNumberFormat="1" applyFont="1" applyFill="1" applyBorder="1" applyAlignment="1"/>
    <xf numFmtId="2" fontId="29" fillId="2" borderId="1" xfId="0" applyNumberFormat="1" applyFont="1" applyFill="1" applyBorder="1" applyAlignment="1">
      <alignment horizontal="left"/>
    </xf>
    <xf numFmtId="49" fontId="31" fillId="3" borderId="1" xfId="0" applyNumberFormat="1" applyFont="1" applyFill="1" applyBorder="1" applyAlignment="1"/>
    <xf numFmtId="0" fontId="4" fillId="3" borderId="1" xfId="0" applyNumberFormat="1" applyFont="1" applyFill="1" applyBorder="1" applyAlignment="1">
      <alignment horizontal="center"/>
    </xf>
    <xf numFmtId="0" fontId="27" fillId="3" borderId="1" xfId="0" applyNumberFormat="1" applyFont="1" applyFill="1" applyBorder="1" applyAlignment="1">
      <alignment horizontal="center"/>
    </xf>
    <xf numFmtId="168" fontId="27" fillId="3" borderId="1" xfId="0" applyNumberFormat="1" applyFont="1" applyFill="1" applyBorder="1" applyAlignment="1">
      <alignment horizontal="center"/>
    </xf>
    <xf numFmtId="0" fontId="32" fillId="3" borderId="1" xfId="0" applyNumberFormat="1" applyFont="1" applyFill="1" applyBorder="1" applyAlignment="1"/>
    <xf numFmtId="0" fontId="33" fillId="3" borderId="1" xfId="0" applyNumberFormat="1" applyFont="1" applyFill="1" applyBorder="1" applyAlignment="1">
      <alignment horizontal="center"/>
    </xf>
    <xf numFmtId="0" fontId="34" fillId="4" borderId="4" xfId="0" applyNumberFormat="1" applyFont="1" applyFill="1" applyBorder="1" applyAlignment="1"/>
    <xf numFmtId="49" fontId="34" fillId="3" borderId="5" xfId="0" applyNumberFormat="1" applyFont="1" applyFill="1" applyBorder="1" applyAlignment="1">
      <alignment horizontal="left"/>
    </xf>
    <xf numFmtId="0" fontId="11" fillId="3" borderId="5" xfId="0" applyFont="1" applyFill="1" applyBorder="1" applyAlignment="1"/>
    <xf numFmtId="2" fontId="34" fillId="3" borderId="5" xfId="0" applyNumberFormat="1" applyFont="1" applyFill="1" applyBorder="1" applyAlignment="1"/>
    <xf numFmtId="1" fontId="34" fillId="4" borderId="5" xfId="0" applyNumberFormat="1" applyFont="1" applyFill="1" applyBorder="1" applyAlignment="1">
      <alignment horizontal="right"/>
    </xf>
    <xf numFmtId="49" fontId="34" fillId="3" borderId="5" xfId="0" applyNumberFormat="1" applyFont="1" applyFill="1" applyBorder="1" applyAlignment="1"/>
    <xf numFmtId="2" fontId="34" fillId="4" borderId="5" xfId="0" applyNumberFormat="1" applyFont="1" applyFill="1" applyBorder="1" applyAlignment="1">
      <alignment horizontal="center"/>
    </xf>
    <xf numFmtId="2" fontId="35" fillId="3" borderId="6" xfId="0" applyNumberFormat="1" applyFont="1" applyFill="1" applyBorder="1" applyAlignment="1"/>
    <xf numFmtId="3" fontId="32" fillId="3" borderId="1" xfId="0" applyNumberFormat="1" applyFont="1" applyFill="1" applyBorder="1" applyAlignment="1">
      <alignment horizontal="left"/>
    </xf>
    <xf numFmtId="49" fontId="36" fillId="12" borderId="1" xfId="0" applyNumberFormat="1" applyFont="1" applyFill="1" applyBorder="1" applyAlignment="1"/>
    <xf numFmtId="0" fontId="27" fillId="12" borderId="1" xfId="0" applyNumberFormat="1" applyFont="1" applyFill="1" applyBorder="1" applyAlignment="1">
      <alignment horizontal="center"/>
    </xf>
    <xf numFmtId="1" fontId="34" fillId="4" borderId="4" xfId="0" applyNumberFormat="1" applyFont="1" applyFill="1" applyBorder="1" applyAlignment="1"/>
    <xf numFmtId="169" fontId="35" fillId="3" borderId="6" xfId="0" applyNumberFormat="1" applyFont="1" applyFill="1" applyBorder="1" applyAlignment="1"/>
    <xf numFmtId="170" fontId="37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/>
    </xf>
    <xf numFmtId="3" fontId="27" fillId="3" borderId="1" xfId="0" applyNumberFormat="1" applyFont="1" applyFill="1" applyBorder="1" applyAlignment="1">
      <alignment horizontal="center"/>
    </xf>
    <xf numFmtId="49" fontId="36" fillId="12" borderId="1" xfId="0" applyNumberFormat="1" applyFont="1" applyFill="1" applyBorder="1" applyAlignment="1">
      <alignment horizontal="left"/>
    </xf>
    <xf numFmtId="2" fontId="2" fillId="12" borderId="1" xfId="0" applyNumberFormat="1" applyFont="1" applyFill="1" applyBorder="1" applyAlignment="1"/>
    <xf numFmtId="2" fontId="38" fillId="2" borderId="1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49" fontId="30" fillId="3" borderId="1" xfId="0" applyNumberFormat="1" applyFont="1" applyFill="1" applyBorder="1" applyAlignment="1">
      <alignment horizontal="center"/>
    </xf>
    <xf numFmtId="2" fontId="25" fillId="3" borderId="1" xfId="0" applyNumberFormat="1" applyFont="1" applyFill="1" applyBorder="1" applyAlignment="1"/>
    <xf numFmtId="49" fontId="28" fillId="3" borderId="1" xfId="0" applyNumberFormat="1" applyFont="1" applyFill="1" applyBorder="1" applyAlignment="1"/>
    <xf numFmtId="2" fontId="12" fillId="3" borderId="1" xfId="0" applyNumberFormat="1" applyFont="1" applyFill="1" applyBorder="1" applyAlignment="1"/>
    <xf numFmtId="49" fontId="36" fillId="3" borderId="1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/>
    <xf numFmtId="3" fontId="18" fillId="3" borderId="1" xfId="0" applyNumberFormat="1" applyFont="1" applyFill="1" applyBorder="1" applyAlignment="1">
      <alignment horizontal="center"/>
    </xf>
    <xf numFmtId="0" fontId="19" fillId="3" borderId="1" xfId="0" applyNumberFormat="1" applyFont="1" applyFill="1" applyBorder="1" applyAlignment="1">
      <alignment horizontal="center"/>
    </xf>
    <xf numFmtId="49" fontId="38" fillId="2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right"/>
    </xf>
    <xf numFmtId="49" fontId="10" fillId="3" borderId="1" xfId="0" applyNumberFormat="1" applyFont="1" applyFill="1" applyBorder="1" applyAlignment="1">
      <alignment horizontal="center"/>
    </xf>
    <xf numFmtId="49" fontId="39" fillId="3" borderId="1" xfId="0" applyNumberFormat="1" applyFont="1" applyFill="1" applyBorder="1" applyAlignment="1">
      <alignment horizontal="center"/>
    </xf>
    <xf numFmtId="3" fontId="25" fillId="7" borderId="1" xfId="0" applyNumberFormat="1" applyFont="1" applyFill="1" applyBorder="1" applyAlignment="1">
      <alignment horizontal="right"/>
    </xf>
    <xf numFmtId="172" fontId="38" fillId="5" borderId="1" xfId="0" applyNumberFormat="1" applyFont="1" applyFill="1" applyBorder="1" applyAlignment="1">
      <alignment horizontal="right"/>
    </xf>
    <xf numFmtId="173" fontId="25" fillId="5" borderId="1" xfId="0" applyNumberFormat="1" applyFont="1" applyFill="1" applyBorder="1" applyAlignment="1">
      <alignment horizontal="right"/>
    </xf>
    <xf numFmtId="3" fontId="36" fillId="6" borderId="1" xfId="0" applyNumberFormat="1" applyFont="1" applyFill="1" applyBorder="1" applyAlignment="1">
      <alignment horizontal="right"/>
    </xf>
    <xf numFmtId="3" fontId="12" fillId="4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172" fontId="12" fillId="2" borderId="1" xfId="0" applyNumberFormat="1" applyFont="1" applyFill="1" applyBorder="1" applyAlignment="1">
      <alignment horizontal="center"/>
    </xf>
    <xf numFmtId="168" fontId="12" fillId="2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left"/>
    </xf>
    <xf numFmtId="4" fontId="9" fillId="2" borderId="1" xfId="0" applyNumberFormat="1" applyFont="1" applyFill="1" applyBorder="1" applyAlignment="1">
      <alignment horizontal="center"/>
    </xf>
    <xf numFmtId="172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171" fontId="9" fillId="2" borderId="1" xfId="0" applyNumberFormat="1" applyFont="1" applyFill="1" applyBorder="1" applyAlignment="1">
      <alignment horizontal="right"/>
    </xf>
    <xf numFmtId="3" fontId="9" fillId="12" borderId="1" xfId="0" applyNumberFormat="1" applyFont="1" applyFill="1" applyBorder="1" applyAlignment="1">
      <alignment horizontal="center"/>
    </xf>
    <xf numFmtId="183" fontId="50" fillId="11" borderId="8" xfId="0" applyNumberFormat="1" applyFont="1" applyFill="1" applyBorder="1" applyAlignment="1" applyProtection="1">
      <alignment horizontal="right" wrapText="1"/>
      <protection locked="0"/>
    </xf>
    <xf numFmtId="3" fontId="40" fillId="3" borderId="1" xfId="0" applyNumberFormat="1" applyFont="1" applyFill="1" applyBorder="1" applyAlignment="1">
      <alignment horizontal="left"/>
    </xf>
    <xf numFmtId="49" fontId="40" fillId="3" borderId="1" xfId="0" applyNumberFormat="1" applyFont="1" applyFill="1" applyBorder="1" applyAlignment="1">
      <alignment horizontal="left"/>
    </xf>
    <xf numFmtId="3" fontId="25" fillId="8" borderId="1" xfId="0" applyNumberFormat="1" applyFont="1" applyFill="1" applyBorder="1" applyAlignment="1">
      <alignment horizontal="right"/>
    </xf>
    <xf numFmtId="172" fontId="38" fillId="7" borderId="1" xfId="0" applyNumberFormat="1" applyFont="1" applyFill="1" applyBorder="1" applyAlignment="1">
      <alignment horizontal="right"/>
    </xf>
    <xf numFmtId="173" fontId="25" fillId="7" borderId="1" xfId="0" applyNumberFormat="1" applyFont="1" applyFill="1" applyBorder="1" applyAlignment="1">
      <alignment horizontal="right"/>
    </xf>
    <xf numFmtId="0" fontId="36" fillId="6" borderId="1" xfId="0" applyNumberFormat="1" applyFont="1" applyFill="1" applyBorder="1" applyAlignment="1">
      <alignment horizontal="right"/>
    </xf>
    <xf numFmtId="4" fontId="29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1" fontId="9" fillId="12" borderId="1" xfId="0" applyNumberFormat="1" applyFont="1" applyFill="1" applyBorder="1" applyAlignment="1">
      <alignment horizontal="center"/>
    </xf>
    <xf numFmtId="185" fontId="53" fillId="12" borderId="8" xfId="0" applyNumberFormat="1" applyFont="1" applyFill="1" applyBorder="1" applyAlignment="1" applyProtection="1">
      <alignment horizontal="right"/>
    </xf>
    <xf numFmtId="0" fontId="9" fillId="12" borderId="1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right"/>
    </xf>
    <xf numFmtId="49" fontId="7" fillId="3" borderId="1" xfId="0" applyNumberFormat="1" applyFont="1" applyFill="1" applyBorder="1" applyAlignment="1"/>
    <xf numFmtId="168" fontId="36" fillId="6" borderId="1" xfId="0" applyNumberFormat="1" applyFont="1" applyFill="1" applyBorder="1" applyAlignment="1">
      <alignment horizontal="right"/>
    </xf>
    <xf numFmtId="172" fontId="12" fillId="4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2" fontId="40" fillId="3" borderId="1" xfId="0" applyNumberFormat="1" applyFont="1" applyFill="1" applyBorder="1" applyAlignment="1"/>
    <xf numFmtId="174" fontId="40" fillId="3" borderId="1" xfId="0" applyNumberFormat="1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left"/>
    </xf>
    <xf numFmtId="183" fontId="50" fillId="11" borderId="8" xfId="0" applyNumberFormat="1" applyFont="1" applyFill="1" applyBorder="1" applyAlignment="1">
      <alignment horizontal="right" wrapText="1"/>
    </xf>
    <xf numFmtId="49" fontId="24" fillId="3" borderId="16" xfId="0" applyNumberFormat="1" applyFont="1" applyFill="1" applyBorder="1" applyAlignment="1">
      <alignment horizontal="left"/>
    </xf>
    <xf numFmtId="4" fontId="12" fillId="3" borderId="1" xfId="0" applyNumberFormat="1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left"/>
    </xf>
    <xf numFmtId="175" fontId="12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/>
    <xf numFmtId="184" fontId="51" fillId="11" borderId="8" xfId="0" applyNumberFormat="1" applyFont="1" applyFill="1" applyBorder="1" applyAlignment="1">
      <alignment wrapText="1"/>
    </xf>
    <xf numFmtId="49" fontId="9" fillId="3" borderId="1" xfId="0" applyNumberFormat="1" applyFont="1" applyFill="1" applyBorder="1" applyAlignment="1">
      <alignment horizontal="center"/>
    </xf>
    <xf numFmtId="168" fontId="36" fillId="6" borderId="17" xfId="0" applyNumberFormat="1" applyFont="1" applyFill="1" applyBorder="1" applyAlignment="1">
      <alignment horizontal="right"/>
    </xf>
    <xf numFmtId="49" fontId="24" fillId="3" borderId="18" xfId="0" applyNumberFormat="1" applyFont="1" applyFill="1" applyBorder="1" applyAlignment="1">
      <alignment horizontal="left"/>
    </xf>
    <xf numFmtId="2" fontId="4" fillId="3" borderId="19" xfId="0" applyNumberFormat="1" applyFont="1" applyFill="1" applyBorder="1" applyAlignment="1"/>
    <xf numFmtId="49" fontId="24" fillId="3" borderId="20" xfId="0" applyNumberFormat="1" applyFont="1" applyFill="1" applyBorder="1" applyAlignment="1">
      <alignment horizontal="left"/>
    </xf>
    <xf numFmtId="4" fontId="12" fillId="3" borderId="1" xfId="0" applyNumberFormat="1" applyFont="1" applyFill="1" applyBorder="1" applyAlignment="1">
      <alignment horizontal="left"/>
    </xf>
    <xf numFmtId="0" fontId="24" fillId="3" borderId="1" xfId="0" applyNumberFormat="1" applyFont="1" applyFill="1" applyBorder="1" applyAlignment="1">
      <alignment horizontal="left"/>
    </xf>
    <xf numFmtId="1" fontId="13" fillId="3" borderId="1" xfId="0" applyNumberFormat="1" applyFont="1" applyFill="1" applyBorder="1" applyAlignment="1">
      <alignment horizontal="center"/>
    </xf>
    <xf numFmtId="0" fontId="12" fillId="3" borderId="1" xfId="0" applyNumberFormat="1" applyFont="1" applyFill="1" applyBorder="1" applyAlignment="1"/>
    <xf numFmtId="184" fontId="50" fillId="11" borderId="8" xfId="0" applyNumberFormat="1" applyFont="1" applyFill="1" applyBorder="1" applyAlignment="1" applyProtection="1">
      <alignment horizontal="right" wrapText="1"/>
      <protection locked="0"/>
    </xf>
    <xf numFmtId="49" fontId="5" fillId="3" borderId="1" xfId="0" applyNumberFormat="1" applyFont="1" applyFill="1" applyBorder="1" applyAlignment="1"/>
    <xf numFmtId="9" fontId="12" fillId="3" borderId="1" xfId="0" applyNumberFormat="1" applyFont="1" applyFill="1" applyBorder="1" applyAlignment="1">
      <alignment horizontal="center"/>
    </xf>
    <xf numFmtId="176" fontId="9" fillId="2" borderId="1" xfId="0" applyNumberFormat="1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right"/>
    </xf>
    <xf numFmtId="176" fontId="9" fillId="4" borderId="1" xfId="0" applyNumberFormat="1" applyFont="1" applyFill="1" applyBorder="1" applyAlignment="1">
      <alignment horizontal="center"/>
    </xf>
    <xf numFmtId="10" fontId="9" fillId="4" borderId="1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left"/>
    </xf>
    <xf numFmtId="4" fontId="29" fillId="3" borderId="1" xfId="0" applyNumberFormat="1" applyFont="1" applyFill="1" applyBorder="1" applyAlignment="1">
      <alignment horizontal="right"/>
    </xf>
    <xf numFmtId="177" fontId="25" fillId="7" borderId="1" xfId="0" applyNumberFormat="1" applyFont="1" applyFill="1" applyBorder="1" applyAlignment="1">
      <alignment horizontal="right"/>
    </xf>
    <xf numFmtId="3" fontId="24" fillId="3" borderId="1" xfId="0" applyNumberFormat="1" applyFont="1" applyFill="1" applyBorder="1" applyAlignment="1">
      <alignment horizontal="left"/>
    </xf>
    <xf numFmtId="178" fontId="47" fillId="3" borderId="1" xfId="0" applyNumberFormat="1" applyFont="1" applyFill="1" applyBorder="1" applyAlignment="1"/>
    <xf numFmtId="184" fontId="50" fillId="11" borderId="8" xfId="0" applyNumberFormat="1" applyFont="1" applyFill="1" applyBorder="1" applyAlignment="1">
      <alignment horizontal="right" wrapText="1"/>
    </xf>
    <xf numFmtId="0" fontId="40" fillId="3" borderId="1" xfId="0" applyNumberFormat="1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left"/>
    </xf>
    <xf numFmtId="1" fontId="12" fillId="3" borderId="1" xfId="0" applyNumberFormat="1" applyFont="1" applyFill="1" applyBorder="1" applyAlignment="1">
      <alignment horizontal="center"/>
    </xf>
    <xf numFmtId="171" fontId="12" fillId="3" borderId="1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/>
    <xf numFmtId="0" fontId="9" fillId="3" borderId="1" xfId="0" applyNumberFormat="1" applyFont="1" applyFill="1" applyBorder="1" applyAlignment="1">
      <alignment horizontal="right"/>
    </xf>
    <xf numFmtId="0" fontId="41" fillId="3" borderId="1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center"/>
    </xf>
    <xf numFmtId="4" fontId="9" fillId="3" borderId="1" xfId="0" applyNumberFormat="1" applyFont="1" applyFill="1" applyBorder="1" applyAlignment="1"/>
    <xf numFmtId="49" fontId="42" fillId="3" borderId="1" xfId="0" applyNumberFormat="1" applyFont="1" applyFill="1" applyBorder="1" applyAlignment="1">
      <alignment horizontal="left"/>
    </xf>
    <xf numFmtId="4" fontId="14" fillId="3" borderId="1" xfId="0" applyNumberFormat="1" applyFont="1" applyFill="1" applyBorder="1" applyAlignment="1">
      <alignment horizontal="left"/>
    </xf>
    <xf numFmtId="49" fontId="12" fillId="3" borderId="1" xfId="0" applyNumberFormat="1" applyFont="1" applyFill="1" applyBorder="1" applyAlignment="1">
      <alignment horizontal="left"/>
    </xf>
    <xf numFmtId="165" fontId="40" fillId="3" borderId="1" xfId="0" applyNumberFormat="1" applyFont="1" applyFill="1" applyBorder="1" applyAlignment="1">
      <alignment horizontal="right"/>
    </xf>
    <xf numFmtId="3" fontId="29" fillId="3" borderId="1" xfId="0" applyNumberFormat="1" applyFont="1" applyFill="1" applyBorder="1" applyAlignment="1"/>
    <xf numFmtId="168" fontId="22" fillId="9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center"/>
    </xf>
    <xf numFmtId="170" fontId="1" fillId="3" borderId="1" xfId="0" applyNumberFormat="1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right"/>
    </xf>
    <xf numFmtId="168" fontId="54" fillId="16" borderId="1" xfId="0" applyNumberFormat="1" applyFont="1" applyFill="1" applyBorder="1" applyAlignment="1">
      <alignment horizontal="right"/>
    </xf>
    <xf numFmtId="4" fontId="40" fillId="3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left"/>
    </xf>
    <xf numFmtId="166" fontId="1" fillId="3" borderId="1" xfId="0" applyNumberFormat="1" applyFont="1" applyFill="1" applyBorder="1" applyAlignment="1"/>
    <xf numFmtId="0" fontId="12" fillId="3" borderId="1" xfId="0" applyNumberFormat="1" applyFont="1" applyFill="1" applyBorder="1" applyAlignment="1">
      <alignment horizontal="left"/>
    </xf>
    <xf numFmtId="49" fontId="29" fillId="3" borderId="1" xfId="0" applyNumberFormat="1" applyFont="1" applyFill="1" applyBorder="1" applyAlignment="1">
      <alignment horizontal="right"/>
    </xf>
    <xf numFmtId="49" fontId="43" fillId="3" borderId="1" xfId="0" applyNumberFormat="1" applyFont="1" applyFill="1" applyBorder="1" applyAlignment="1">
      <alignment horizontal="left"/>
    </xf>
    <xf numFmtId="1" fontId="22" fillId="4" borderId="1" xfId="0" applyNumberFormat="1" applyFont="1" applyFill="1" applyBorder="1" applyAlignment="1">
      <alignment horizontal="center"/>
    </xf>
    <xf numFmtId="168" fontId="22" fillId="4" borderId="1" xfId="0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right"/>
    </xf>
    <xf numFmtId="0" fontId="49" fillId="16" borderId="1" xfId="1" applyNumberFormat="1" applyFont="1" applyFill="1" applyBorder="1" applyAlignment="1"/>
    <xf numFmtId="4" fontId="40" fillId="3" borderId="1" xfId="0" applyNumberFormat="1" applyFont="1" applyFill="1" applyBorder="1" applyAlignment="1">
      <alignment horizontal="center"/>
    </xf>
    <xf numFmtId="165" fontId="40" fillId="3" borderId="1" xfId="0" applyNumberFormat="1" applyFont="1" applyFill="1" applyBorder="1" applyAlignment="1"/>
    <xf numFmtId="49" fontId="15" fillId="3" borderId="1" xfId="0" applyNumberFormat="1" applyFont="1" applyFill="1" applyBorder="1" applyAlignment="1">
      <alignment horizontal="left"/>
    </xf>
    <xf numFmtId="0" fontId="29" fillId="3" borderId="1" xfId="0" applyNumberFormat="1" applyFont="1" applyFill="1" applyBorder="1" applyAlignment="1">
      <alignment horizontal="right"/>
    </xf>
    <xf numFmtId="179" fontId="16" fillId="4" borderId="1" xfId="0" applyNumberFormat="1" applyFont="1" applyFill="1" applyBorder="1" applyAlignment="1">
      <alignment horizontal="left"/>
    </xf>
    <xf numFmtId="179" fontId="16" fillId="4" borderId="1" xfId="0" applyNumberFormat="1" applyFont="1" applyFill="1" applyBorder="1" applyAlignment="1">
      <alignment horizontal="center"/>
    </xf>
    <xf numFmtId="180" fontId="12" fillId="4" borderId="1" xfId="0" applyNumberFormat="1" applyFont="1" applyFill="1" applyBorder="1" applyAlignment="1">
      <alignment horizontal="right"/>
    </xf>
    <xf numFmtId="3" fontId="39" fillId="3" borderId="1" xfId="0" applyNumberFormat="1" applyFont="1" applyFill="1" applyBorder="1" applyAlignment="1">
      <alignment horizontal="center"/>
    </xf>
    <xf numFmtId="0" fontId="39" fillId="3" borderId="1" xfId="0" applyNumberFormat="1" applyFont="1" applyFill="1" applyBorder="1" applyAlignment="1">
      <alignment horizontal="left"/>
    </xf>
    <xf numFmtId="3" fontId="11" fillId="3" borderId="1" xfId="0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left"/>
    </xf>
    <xf numFmtId="1" fontId="29" fillId="3" borderId="1" xfId="0" applyNumberFormat="1" applyFont="1" applyFill="1" applyBorder="1" applyAlignment="1"/>
    <xf numFmtId="0" fontId="29" fillId="3" borderId="1" xfId="0" applyNumberFormat="1" applyFont="1" applyFill="1" applyBorder="1" applyAlignment="1"/>
    <xf numFmtId="3" fontId="29" fillId="3" borderId="1" xfId="0" applyNumberFormat="1" applyFont="1" applyFill="1" applyBorder="1" applyAlignment="1">
      <alignment horizontal="center"/>
    </xf>
    <xf numFmtId="0" fontId="58" fillId="0" borderId="8" xfId="0" applyFont="1" applyBorder="1" applyAlignment="1"/>
    <xf numFmtId="49" fontId="44" fillId="3" borderId="1" xfId="0" applyNumberFormat="1" applyFont="1" applyFill="1" applyBorder="1" applyAlignment="1">
      <alignment horizontal="left"/>
    </xf>
    <xf numFmtId="0" fontId="39" fillId="3" borderId="1" xfId="0" applyNumberFormat="1" applyFont="1" applyFill="1" applyBorder="1" applyAlignment="1"/>
    <xf numFmtId="166" fontId="39" fillId="3" borderId="1" xfId="0" applyNumberFormat="1" applyFont="1" applyFill="1" applyBorder="1" applyAlignment="1">
      <alignment horizontal="right"/>
    </xf>
    <xf numFmtId="2" fontId="11" fillId="3" borderId="1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/>
    <xf numFmtId="4" fontId="11" fillId="3" borderId="1" xfId="0" applyNumberFormat="1" applyFont="1" applyFill="1" applyBorder="1" applyAlignment="1">
      <alignment horizontal="left"/>
    </xf>
    <xf numFmtId="2" fontId="39" fillId="3" borderId="1" xfId="0" applyNumberFormat="1" applyFont="1" applyFill="1" applyBorder="1" applyAlignment="1"/>
    <xf numFmtId="2" fontId="27" fillId="3" borderId="1" xfId="0" applyNumberFormat="1" applyFont="1" applyFill="1" applyBorder="1" applyAlignment="1"/>
    <xf numFmtId="9" fontId="9" fillId="3" borderId="1" xfId="0" applyNumberFormat="1" applyFont="1" applyFill="1" applyBorder="1" applyAlignment="1">
      <alignment horizontal="center"/>
    </xf>
    <xf numFmtId="181" fontId="11" fillId="3" borderId="1" xfId="0" applyNumberFormat="1" applyFont="1" applyFill="1" applyBorder="1" applyAlignment="1"/>
    <xf numFmtId="2" fontId="10" fillId="3" borderId="1" xfId="0" applyNumberFormat="1" applyFont="1" applyFill="1" applyBorder="1" applyAlignment="1">
      <alignment horizontal="left"/>
    </xf>
    <xf numFmtId="172" fontId="9" fillId="3" borderId="1" xfId="0" applyNumberFormat="1" applyFont="1" applyFill="1" applyBorder="1" applyAlignment="1">
      <alignment horizontal="right"/>
    </xf>
    <xf numFmtId="2" fontId="10" fillId="3" borderId="1" xfId="0" applyNumberFormat="1" applyFont="1" applyFill="1" applyBorder="1" applyAlignment="1">
      <alignment horizontal="center"/>
    </xf>
    <xf numFmtId="166" fontId="30" fillId="7" borderId="1" xfId="0" applyNumberFormat="1" applyFont="1" applyFill="1" applyBorder="1" applyAlignment="1">
      <alignment horizontal="right"/>
    </xf>
    <xf numFmtId="3" fontId="30" fillId="14" borderId="1" xfId="0" applyNumberFormat="1" applyFont="1" applyFill="1" applyBorder="1" applyAlignment="1">
      <alignment horizontal="right"/>
    </xf>
    <xf numFmtId="0" fontId="59" fillId="0" borderId="0" xfId="0" applyNumberFormat="1" applyFont="1" applyAlignment="1"/>
    <xf numFmtId="49" fontId="2" fillId="3" borderId="4" xfId="0" applyNumberFormat="1" applyFont="1" applyFill="1" applyBorder="1" applyAlignment="1"/>
    <xf numFmtId="49" fontId="60" fillId="3" borderId="1" xfId="0" applyNumberFormat="1" applyFont="1" applyFill="1" applyBorder="1" applyAlignment="1"/>
    <xf numFmtId="49" fontId="2" fillId="3" borderId="7" xfId="0" applyNumberFormat="1" applyFont="1" applyFill="1" applyBorder="1" applyAlignment="1"/>
    <xf numFmtId="49" fontId="61" fillId="3" borderId="1" xfId="0" applyNumberFormat="1" applyFont="1" applyFill="1" applyBorder="1" applyAlignment="1"/>
    <xf numFmtId="49" fontId="10" fillId="3" borderId="1" xfId="0" applyNumberFormat="1" applyFont="1" applyFill="1" applyBorder="1" applyAlignment="1">
      <alignment horizontal="left"/>
    </xf>
  </cellXfs>
  <cellStyles count="3">
    <cellStyle name="Followed Hyperlink" xfId="2" builtinId="9" hidden="1"/>
    <cellStyle name="Good" xfId="1" builtinId="26"/>
    <cellStyle name="Normal" xfId="0" builtinId="0"/>
  </cellStyles>
  <dxfs count="1"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F3F3F"/>
      <rgbColor rgb="FFFEFB00"/>
      <rgbColor rgb="FFFF0000"/>
      <rgbColor rgb="FFFFFFFF"/>
      <rgbColor rgb="FFFF2600"/>
      <rgbColor rgb="FF0000FF"/>
      <rgbColor rgb="FF61E1EB"/>
      <rgbColor rgb="FF6DE8F6"/>
      <rgbColor rgb="FFFFFF00"/>
      <rgbColor rgb="FF6CE3F6"/>
      <rgbColor rgb="FF68E4F6"/>
      <rgbColor rgb="FF7F7F7F"/>
      <rgbColor rgb="FF71E8F6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tthewwebby@yahoo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showGridLines="0" tabSelected="1" zoomScale="75" zoomScaleNormal="75" zoomScalePageLayoutView="75" workbookViewId="0">
      <selection activeCell="X2" sqref="X2"/>
    </sheetView>
  </sheetViews>
  <sheetFormatPr baseColWidth="10" defaultColWidth="2.33203125" defaultRowHeight="13" customHeight="1" x14ac:dyDescent="0.2"/>
  <cols>
    <col min="1" max="1" width="27.83203125" style="1" customWidth="1"/>
    <col min="2" max="2" width="12.1640625" style="1" customWidth="1"/>
    <col min="3" max="3" width="13.5" style="1" customWidth="1"/>
    <col min="4" max="4" width="10.6640625" style="1" customWidth="1"/>
    <col min="5" max="5" width="13.6640625" style="1" customWidth="1"/>
    <col min="6" max="6" width="15.6640625" style="1" customWidth="1"/>
    <col min="7" max="7" width="11.6640625" style="1" customWidth="1"/>
    <col min="8" max="8" width="9.1640625" style="1" customWidth="1"/>
    <col min="9" max="9" width="6.33203125" style="1" customWidth="1"/>
    <col min="10" max="10" width="19.83203125" style="1" customWidth="1"/>
    <col min="11" max="11" width="7.33203125" style="1" customWidth="1"/>
    <col min="12" max="12" width="8.5" style="1" customWidth="1"/>
    <col min="13" max="13" width="8.33203125" style="1" customWidth="1"/>
    <col min="14" max="14" width="6.83203125" style="1" customWidth="1"/>
    <col min="15" max="15" width="8.6640625" style="1" customWidth="1"/>
    <col min="16" max="16" width="8" style="1" customWidth="1"/>
    <col min="17" max="17" width="7.33203125" style="1" customWidth="1"/>
    <col min="18" max="18" width="8.5" style="1" customWidth="1"/>
    <col min="19" max="19" width="7.6640625" style="1" customWidth="1"/>
    <col min="20" max="21" width="8.5" style="1" customWidth="1"/>
    <col min="22" max="22" width="9.6640625" style="1" customWidth="1"/>
    <col min="23" max="23" width="10" style="1" customWidth="1"/>
    <col min="24" max="24" width="8.33203125" style="1" customWidth="1"/>
    <col min="25" max="25" width="8.5" style="1" customWidth="1"/>
    <col min="26" max="26" width="19.83203125" style="1" customWidth="1"/>
    <col min="27" max="27" width="7.6640625" style="1" customWidth="1"/>
    <col min="28" max="30" width="8.5" style="1" customWidth="1"/>
    <col min="31" max="32" width="4.6640625" style="1" customWidth="1"/>
    <col min="33" max="256" width="2.33203125" customWidth="1"/>
  </cols>
  <sheetData>
    <row r="1" spans="1:32" ht="24" customHeight="1" x14ac:dyDescent="0.25">
      <c r="A1" s="57" t="s">
        <v>0</v>
      </c>
      <c r="B1" s="58"/>
      <c r="C1" s="59" t="s">
        <v>131</v>
      </c>
      <c r="D1" s="60"/>
      <c r="E1" s="61" t="s">
        <v>2</v>
      </c>
      <c r="F1" s="60"/>
      <c r="G1" s="62"/>
      <c r="H1" s="63" t="s">
        <v>137</v>
      </c>
      <c r="I1" s="64"/>
      <c r="J1" s="65"/>
      <c r="K1" s="349" t="s">
        <v>159</v>
      </c>
      <c r="L1" s="67"/>
      <c r="M1" s="68"/>
      <c r="N1" s="69"/>
      <c r="O1" s="70"/>
      <c r="Q1" s="66" t="s">
        <v>3</v>
      </c>
      <c r="R1" s="71"/>
      <c r="S1" s="60"/>
      <c r="T1" s="72"/>
      <c r="U1" s="72"/>
      <c r="V1" s="218" t="s">
        <v>162</v>
      </c>
      <c r="W1" s="74">
        <v>41329</v>
      </c>
      <c r="X1" s="75"/>
      <c r="Y1" s="60"/>
      <c r="Z1" s="76">
        <v>20</v>
      </c>
      <c r="AA1" s="77">
        <v>6000</v>
      </c>
      <c r="AB1" s="77">
        <v>8000</v>
      </c>
      <c r="AC1" s="2"/>
      <c r="AD1" s="2"/>
      <c r="AE1" s="2"/>
      <c r="AF1" s="2"/>
    </row>
    <row r="2" spans="1:32" ht="19" customHeight="1" x14ac:dyDescent="0.2">
      <c r="A2" s="78" t="s">
        <v>4</v>
      </c>
      <c r="B2" s="79"/>
      <c r="C2" s="80" t="s">
        <v>157</v>
      </c>
      <c r="D2" s="60"/>
      <c r="E2" s="62"/>
      <c r="F2" s="81" t="s">
        <v>5</v>
      </c>
      <c r="G2" s="82">
        <v>41279</v>
      </c>
      <c r="H2" s="83" t="s">
        <v>144</v>
      </c>
      <c r="I2" s="84"/>
      <c r="J2" s="85"/>
      <c r="K2" s="350" t="s">
        <v>6</v>
      </c>
      <c r="L2" s="86"/>
      <c r="M2" s="86"/>
      <c r="N2" s="69"/>
      <c r="O2" s="87"/>
      <c r="P2" s="60"/>
      <c r="Q2" s="66" t="s">
        <v>158</v>
      </c>
      <c r="R2" s="71"/>
      <c r="S2" s="88"/>
      <c r="T2" s="88"/>
      <c r="U2" s="89"/>
      <c r="V2" s="89"/>
      <c r="W2" s="89"/>
      <c r="X2" s="90"/>
      <c r="Y2" s="60"/>
      <c r="Z2" s="91">
        <v>687</v>
      </c>
      <c r="AA2" s="92">
        <v>100</v>
      </c>
      <c r="AB2" s="93">
        <v>150</v>
      </c>
      <c r="AC2" s="2"/>
      <c r="AD2" s="2"/>
      <c r="AE2" s="2"/>
      <c r="AF2" s="2"/>
    </row>
    <row r="3" spans="1:32" ht="19" customHeight="1" x14ac:dyDescent="0.2">
      <c r="A3" s="94" t="s">
        <v>7</v>
      </c>
      <c r="B3" s="79"/>
      <c r="C3" s="80" t="s">
        <v>132</v>
      </c>
      <c r="D3" s="60"/>
      <c r="E3" s="95"/>
      <c r="F3" s="81" t="s">
        <v>8</v>
      </c>
      <c r="G3" s="96" t="s">
        <v>1</v>
      </c>
      <c r="H3" s="97" t="s">
        <v>147</v>
      </c>
      <c r="I3" s="98"/>
      <c r="J3" s="99"/>
      <c r="K3" s="66" t="s">
        <v>160</v>
      </c>
      <c r="L3" s="67"/>
      <c r="M3" s="86"/>
      <c r="N3" s="69"/>
      <c r="O3" s="101"/>
      <c r="P3" s="102"/>
      <c r="Q3" s="88"/>
      <c r="R3" s="103"/>
      <c r="S3" s="89"/>
      <c r="T3" s="89"/>
      <c r="U3" s="89"/>
      <c r="V3" s="89"/>
      <c r="W3" s="89"/>
      <c r="X3" s="3"/>
      <c r="Y3" s="60"/>
      <c r="Z3" s="91">
        <v>350</v>
      </c>
      <c r="AA3" s="92">
        <v>10</v>
      </c>
      <c r="AB3" s="92">
        <v>20</v>
      </c>
      <c r="AC3" s="2"/>
      <c r="AD3" s="2"/>
      <c r="AE3" s="2"/>
      <c r="AF3" s="2"/>
    </row>
    <row r="4" spans="1:32" ht="19" customHeight="1" x14ac:dyDescent="0.2">
      <c r="A4" s="94" t="s">
        <v>7</v>
      </c>
      <c r="B4" s="104" t="s">
        <v>9</v>
      </c>
      <c r="C4" s="72"/>
      <c r="D4" s="4"/>
      <c r="E4" s="105"/>
      <c r="F4" s="106" t="s">
        <v>10</v>
      </c>
      <c r="G4" s="107"/>
      <c r="H4" s="108" t="s">
        <v>149</v>
      </c>
      <c r="I4" s="98"/>
      <c r="J4" s="109"/>
      <c r="K4" s="350" t="s">
        <v>133</v>
      </c>
      <c r="L4" s="86"/>
      <c r="M4" s="86"/>
      <c r="N4" s="86"/>
      <c r="O4" s="87"/>
      <c r="P4" s="110"/>
      <c r="Q4" s="71"/>
      <c r="R4" s="71"/>
      <c r="S4" s="111"/>
      <c r="T4" s="111"/>
      <c r="U4" s="111"/>
      <c r="V4" s="111"/>
      <c r="W4" s="112"/>
      <c r="X4" s="5"/>
      <c r="Y4" s="60"/>
      <c r="Z4" s="113"/>
      <c r="AA4" s="114">
        <v>50</v>
      </c>
      <c r="AB4" s="115" t="s">
        <v>11</v>
      </c>
      <c r="AC4" s="2"/>
      <c r="AD4" s="2"/>
      <c r="AE4" s="2"/>
      <c r="AF4" s="2"/>
    </row>
    <row r="5" spans="1:32" ht="19" customHeight="1" x14ac:dyDescent="0.2">
      <c r="A5" s="94" t="s">
        <v>7</v>
      </c>
      <c r="B5" s="79"/>
      <c r="C5" s="62"/>
      <c r="D5" s="116"/>
      <c r="E5" s="117" t="s">
        <v>12</v>
      </c>
      <c r="F5" s="79"/>
      <c r="G5" s="62"/>
      <c r="H5" s="97" t="s">
        <v>150</v>
      </c>
      <c r="I5" s="118"/>
      <c r="J5" s="119"/>
      <c r="K5" s="350" t="s">
        <v>13</v>
      </c>
      <c r="L5" s="86"/>
      <c r="M5" s="86"/>
      <c r="N5" s="86"/>
      <c r="P5" s="110"/>
      <c r="R5" s="71"/>
      <c r="S5" s="120" t="s">
        <v>14</v>
      </c>
      <c r="T5" s="89"/>
      <c r="U5" s="111"/>
      <c r="V5" s="111"/>
      <c r="W5" s="112"/>
      <c r="X5" s="5"/>
      <c r="Y5" s="60"/>
      <c r="Z5" s="121"/>
      <c r="AA5" s="77"/>
      <c r="AB5" s="93"/>
      <c r="AC5" s="2"/>
      <c r="AD5" s="2"/>
      <c r="AE5" s="2"/>
      <c r="AF5" s="2"/>
    </row>
    <row r="6" spans="1:32" ht="19" customHeight="1" x14ac:dyDescent="0.2">
      <c r="A6" s="94" t="s">
        <v>7</v>
      </c>
      <c r="B6" s="79"/>
      <c r="C6" s="62"/>
      <c r="D6" s="122" t="s">
        <v>15</v>
      </c>
      <c r="E6" s="117" t="s">
        <v>16</v>
      </c>
      <c r="F6" s="123"/>
      <c r="G6" s="124"/>
      <c r="H6" s="125" t="s">
        <v>151</v>
      </c>
      <c r="I6" s="118"/>
      <c r="J6" s="119"/>
      <c r="K6" s="350" t="s">
        <v>17</v>
      </c>
      <c r="L6" s="126"/>
      <c r="M6" s="86"/>
      <c r="N6" s="69"/>
      <c r="O6" s="87"/>
      <c r="P6" s="110"/>
      <c r="Q6" s="60"/>
      <c r="R6" s="71"/>
      <c r="S6" s="111"/>
      <c r="T6" s="111"/>
      <c r="U6" s="111"/>
      <c r="V6" s="89"/>
      <c r="W6" s="112"/>
      <c r="X6" s="127"/>
      <c r="Y6" s="60"/>
      <c r="Z6" s="121"/>
      <c r="AA6" s="128"/>
      <c r="AB6" s="93"/>
      <c r="AC6" s="2"/>
      <c r="AD6" s="2"/>
      <c r="AE6" s="2"/>
      <c r="AF6" s="2"/>
    </row>
    <row r="7" spans="1:32" ht="21" customHeight="1" x14ac:dyDescent="0.2">
      <c r="A7" s="94" t="s">
        <v>18</v>
      </c>
      <c r="B7" s="79"/>
      <c r="C7" s="60"/>
      <c r="D7" s="129">
        <f>D34/E7/1000</f>
        <v>0</v>
      </c>
      <c r="E7" s="130">
        <v>20</v>
      </c>
      <c r="F7" s="106" t="s">
        <v>19</v>
      </c>
      <c r="G7" s="131">
        <f>(F34*B11)+O16</f>
        <v>25127.000000000004</v>
      </c>
      <c r="H7" s="132" t="s">
        <v>148</v>
      </c>
      <c r="I7" s="118"/>
      <c r="J7" s="133"/>
      <c r="K7" s="351" t="s">
        <v>161</v>
      </c>
      <c r="L7" s="134"/>
      <c r="M7" s="62"/>
      <c r="N7" s="135"/>
      <c r="O7" s="136"/>
      <c r="P7" s="137"/>
      <c r="Q7" s="3"/>
      <c r="S7" s="89"/>
      <c r="T7" s="111"/>
      <c r="U7" s="112"/>
      <c r="V7" s="89"/>
      <c r="W7" s="6"/>
      <c r="X7" s="3"/>
      <c r="Y7" s="60"/>
      <c r="Z7" s="121"/>
      <c r="AA7" s="77"/>
      <c r="AB7" s="93"/>
      <c r="AC7" s="2"/>
      <c r="AD7" s="2"/>
      <c r="AE7" s="2"/>
      <c r="AF7" s="2"/>
    </row>
    <row r="8" spans="1:32" ht="21" customHeight="1" x14ac:dyDescent="0.2">
      <c r="A8" s="94" t="s">
        <v>21</v>
      </c>
      <c r="B8" s="138"/>
      <c r="C8" s="62"/>
      <c r="D8" s="139" t="s">
        <v>22</v>
      </c>
      <c r="E8" s="140">
        <f>G10/B10</f>
        <v>395.97023346303507</v>
      </c>
      <c r="F8" s="106" t="s">
        <v>23</v>
      </c>
      <c r="G8" s="141">
        <v>0.19</v>
      </c>
      <c r="H8" s="142" t="s">
        <v>152</v>
      </c>
      <c r="I8" s="118"/>
      <c r="J8" s="119"/>
      <c r="K8" s="351" t="s">
        <v>163</v>
      </c>
      <c r="L8" s="135"/>
      <c r="M8" s="62"/>
      <c r="N8" s="143"/>
      <c r="O8" s="60"/>
      <c r="P8" s="144"/>
      <c r="Q8" s="89"/>
      <c r="R8" s="3"/>
      <c r="S8" s="3"/>
      <c r="T8" s="3"/>
      <c r="U8" s="112"/>
      <c r="V8" s="88"/>
      <c r="W8" s="112"/>
      <c r="X8" s="145"/>
      <c r="Y8" s="60"/>
      <c r="Z8" s="121"/>
      <c r="AA8" s="77"/>
      <c r="AB8" s="77"/>
      <c r="AC8" s="2"/>
      <c r="AD8" s="2"/>
      <c r="AE8" s="2"/>
      <c r="AF8" s="2"/>
    </row>
    <row r="9" spans="1:32" ht="21" customHeight="1" x14ac:dyDescent="0.2">
      <c r="A9" s="94" t="s">
        <v>25</v>
      </c>
      <c r="B9" s="7"/>
      <c r="C9" s="62"/>
      <c r="D9" s="139" t="s">
        <v>26</v>
      </c>
      <c r="E9" s="146">
        <v>35</v>
      </c>
      <c r="F9" s="106" t="s">
        <v>27</v>
      </c>
      <c r="G9" s="131">
        <f>G7*G8</f>
        <v>4774.130000000001</v>
      </c>
      <c r="H9" s="147"/>
      <c r="I9" s="148"/>
      <c r="J9" s="149"/>
      <c r="K9" s="352" t="s">
        <v>164</v>
      </c>
      <c r="L9" s="60"/>
      <c r="M9" s="62"/>
      <c r="N9" s="143"/>
      <c r="O9" s="60"/>
      <c r="P9" s="144"/>
      <c r="Q9" s="89"/>
      <c r="R9" s="89"/>
      <c r="S9" s="89"/>
      <c r="T9" s="89"/>
      <c r="U9" s="6"/>
      <c r="V9" s="89"/>
      <c r="W9" s="89"/>
      <c r="X9" s="145"/>
      <c r="Y9" s="60"/>
      <c r="Z9" s="121"/>
      <c r="AA9" s="77"/>
      <c r="AB9" s="77"/>
      <c r="AC9" s="2"/>
      <c r="AD9" s="2"/>
      <c r="AE9" s="2"/>
      <c r="AF9" s="2"/>
    </row>
    <row r="10" spans="1:32" ht="21" customHeight="1" x14ac:dyDescent="0.2">
      <c r="A10" s="151" t="s">
        <v>29</v>
      </c>
      <c r="B10" s="152">
        <f>G34*B11/1000</f>
        <v>51.4</v>
      </c>
      <c r="C10" s="62"/>
      <c r="D10" s="139" t="s">
        <v>30</v>
      </c>
      <c r="E10" s="153">
        <f>E8+E9</f>
        <v>430.97023346303507</v>
      </c>
      <c r="F10" s="106" t="s">
        <v>31</v>
      </c>
      <c r="G10" s="131">
        <f>G7-(G7*G8)</f>
        <v>20352.870000000003</v>
      </c>
      <c r="H10" s="66" t="s">
        <v>32</v>
      </c>
      <c r="I10" s="62"/>
      <c r="J10" s="154"/>
      <c r="K10" s="143"/>
      <c r="L10" s="143"/>
      <c r="M10" s="62"/>
      <c r="N10" s="143"/>
      <c r="O10" s="60"/>
      <c r="P10" s="144"/>
      <c r="Q10" s="89"/>
      <c r="R10" s="89"/>
      <c r="S10" s="89"/>
      <c r="T10" s="60"/>
      <c r="U10" s="112"/>
      <c r="V10" s="155"/>
      <c r="W10" s="89"/>
      <c r="X10" s="3"/>
      <c r="Y10" s="60"/>
      <c r="Z10" s="121"/>
      <c r="AA10" s="77"/>
      <c r="AB10" s="77"/>
      <c r="AC10" s="2"/>
      <c r="AD10" s="2"/>
      <c r="AE10" s="2"/>
      <c r="AF10" s="2"/>
    </row>
    <row r="11" spans="1:32" ht="21" customHeight="1" x14ac:dyDescent="0.2">
      <c r="A11" s="156" t="s">
        <v>33</v>
      </c>
      <c r="B11" s="157">
        <v>100</v>
      </c>
      <c r="C11" s="158"/>
      <c r="D11" s="159"/>
      <c r="E11" s="160"/>
      <c r="F11" s="62"/>
      <c r="G11" s="139" t="s">
        <v>34</v>
      </c>
      <c r="H11" s="353" t="s">
        <v>37</v>
      </c>
      <c r="I11" s="162"/>
      <c r="J11" s="62"/>
      <c r="K11" s="135"/>
      <c r="L11" s="143"/>
      <c r="M11" s="62"/>
      <c r="N11" s="60"/>
      <c r="O11" s="60"/>
      <c r="P11" s="62"/>
      <c r="Q11" s="60"/>
      <c r="R11" s="60"/>
      <c r="S11" s="60"/>
      <c r="T11" s="60"/>
      <c r="U11" s="89"/>
      <c r="V11" s="163"/>
      <c r="W11" s="60"/>
      <c r="X11" s="60"/>
      <c r="Y11" s="60"/>
      <c r="Z11" s="121"/>
      <c r="AA11" s="92"/>
      <c r="AB11" s="93"/>
      <c r="AC11" s="2"/>
      <c r="AD11" s="2"/>
      <c r="AE11" s="2"/>
      <c r="AF11" s="2"/>
    </row>
    <row r="12" spans="1:32" ht="20" customHeight="1" x14ac:dyDescent="0.2">
      <c r="A12" s="164" t="s">
        <v>35</v>
      </c>
      <c r="B12" s="165"/>
      <c r="C12" s="166"/>
      <c r="D12" s="62"/>
      <c r="E12" s="139" t="s">
        <v>36</v>
      </c>
      <c r="F12" s="105"/>
      <c r="G12" s="105"/>
      <c r="H12" s="66" t="s">
        <v>166</v>
      </c>
      <c r="I12" s="167"/>
      <c r="J12" s="168"/>
      <c r="K12" s="169"/>
      <c r="L12" s="168"/>
      <c r="M12" s="168"/>
      <c r="O12" s="60"/>
      <c r="P12" s="170"/>
      <c r="Q12" s="171"/>
      <c r="R12" s="171"/>
      <c r="S12" s="171"/>
      <c r="T12" s="60"/>
      <c r="U12" s="89"/>
      <c r="V12" s="60"/>
      <c r="W12" s="60"/>
      <c r="X12" s="172"/>
      <c r="Y12" s="60"/>
      <c r="Z12" s="121"/>
      <c r="AA12" s="92"/>
      <c r="AB12" s="93"/>
      <c r="AC12" s="2"/>
      <c r="AD12" s="2"/>
      <c r="AE12" s="2"/>
      <c r="AF12" s="2"/>
    </row>
    <row r="13" spans="1:32" ht="21" customHeight="1" x14ac:dyDescent="0.2">
      <c r="A13" s="173" t="s">
        <v>38</v>
      </c>
      <c r="B13" s="174">
        <v>20</v>
      </c>
      <c r="C13" s="62"/>
      <c r="D13" s="175" t="s">
        <v>39</v>
      </c>
      <c r="E13" s="176"/>
      <c r="F13" s="177"/>
      <c r="G13" s="177"/>
      <c r="H13" s="178" t="s">
        <v>165</v>
      </c>
      <c r="I13" s="168"/>
      <c r="J13" s="168"/>
      <c r="K13" s="168"/>
      <c r="L13" s="168"/>
      <c r="M13" s="168"/>
      <c r="O13" s="100" t="s">
        <v>40</v>
      </c>
      <c r="P13" s="179"/>
      <c r="Q13" s="180"/>
      <c r="R13" s="180"/>
      <c r="S13" s="181"/>
      <c r="T13" s="60"/>
      <c r="U13" s="182"/>
      <c r="V13" s="183"/>
      <c r="W13" s="60"/>
      <c r="X13" s="60"/>
      <c r="Y13" s="60"/>
      <c r="Z13" s="121"/>
      <c r="AA13" s="77"/>
      <c r="AB13" s="93"/>
      <c r="AC13" s="2"/>
      <c r="AD13" s="2"/>
      <c r="AE13" s="2"/>
      <c r="AF13" s="2"/>
    </row>
    <row r="14" spans="1:32" ht="21" customHeight="1" x14ac:dyDescent="0.2">
      <c r="A14" s="173" t="s">
        <v>41</v>
      </c>
      <c r="B14" s="174">
        <v>0</v>
      </c>
      <c r="C14" s="184" t="s">
        <v>42</v>
      </c>
      <c r="D14" s="185"/>
      <c r="E14" s="186"/>
      <c r="F14" s="176"/>
      <c r="G14" s="176"/>
      <c r="H14" s="187" t="s">
        <v>43</v>
      </c>
      <c r="I14" s="168"/>
      <c r="J14" s="168"/>
      <c r="K14" s="168"/>
      <c r="L14" s="168"/>
      <c r="M14" s="168"/>
      <c r="N14" s="100" t="s">
        <v>44</v>
      </c>
      <c r="O14" s="60"/>
      <c r="P14" s="188"/>
      <c r="Q14" s="189"/>
      <c r="R14" s="189"/>
      <c r="S14" s="190"/>
      <c r="T14" s="60"/>
      <c r="U14" s="191"/>
      <c r="V14" s="60"/>
      <c r="W14" s="60"/>
      <c r="X14" s="192"/>
      <c r="Y14" s="60"/>
      <c r="Z14" s="121"/>
      <c r="AA14" s="77"/>
      <c r="AB14" s="77"/>
      <c r="AC14" s="2"/>
      <c r="AD14" s="2"/>
      <c r="AE14" s="2"/>
      <c r="AF14" s="2"/>
    </row>
    <row r="15" spans="1:32" ht="21" customHeight="1" x14ac:dyDescent="0.25">
      <c r="A15" s="173" t="s">
        <v>45</v>
      </c>
      <c r="B15" s="174">
        <v>0</v>
      </c>
      <c r="C15" s="193">
        <f>G19</f>
        <v>300</v>
      </c>
      <c r="D15" s="194" t="s">
        <v>46</v>
      </c>
      <c r="E15" s="195"/>
      <c r="F15" s="196"/>
      <c r="G15" s="197">
        <f>G19*2.2046/2.4711</f>
        <v>267.64598761685079</v>
      </c>
      <c r="H15" s="198" t="s">
        <v>47</v>
      </c>
      <c r="I15" s="196"/>
      <c r="J15" s="199">
        <f>G15/2240</f>
        <v>0.11948481590037982</v>
      </c>
      <c r="K15" s="198" t="s">
        <v>48</v>
      </c>
      <c r="L15" s="196"/>
      <c r="M15" s="200"/>
      <c r="N15" s="100"/>
      <c r="O15" s="60"/>
      <c r="P15" s="188"/>
      <c r="Q15" s="189"/>
      <c r="R15" s="189"/>
      <c r="S15" s="189"/>
      <c r="T15" s="60"/>
      <c r="U15" s="201"/>
      <c r="V15" s="189"/>
      <c r="W15" s="202" t="s">
        <v>146</v>
      </c>
      <c r="X15" s="203"/>
      <c r="Y15" s="60"/>
      <c r="Z15" s="121"/>
      <c r="AA15" s="77"/>
      <c r="AB15" s="77"/>
      <c r="AC15" s="2"/>
      <c r="AD15" s="2"/>
      <c r="AE15" s="2"/>
      <c r="AF15" s="2"/>
    </row>
    <row r="16" spans="1:32" ht="21" customHeight="1" x14ac:dyDescent="0.25">
      <c r="A16" s="62"/>
      <c r="B16" s="176"/>
      <c r="C16" s="204">
        <f>G34</f>
        <v>514</v>
      </c>
      <c r="D16" s="194" t="s">
        <v>49</v>
      </c>
      <c r="E16" s="68"/>
      <c r="F16" s="196"/>
      <c r="G16" s="197">
        <f>G34*2.2046/2.4711</f>
        <v>458.56679211687111</v>
      </c>
      <c r="H16" s="198" t="s">
        <v>47</v>
      </c>
      <c r="I16" s="196"/>
      <c r="J16" s="199">
        <f>G16/2240</f>
        <v>0.20471731790931746</v>
      </c>
      <c r="K16" s="198" t="s">
        <v>50</v>
      </c>
      <c r="L16" s="196"/>
      <c r="M16" s="205"/>
      <c r="N16" s="168"/>
      <c r="O16" s="206">
        <v>0</v>
      </c>
      <c r="P16" s="207" t="s">
        <v>135</v>
      </c>
      <c r="Q16" s="60"/>
      <c r="R16" s="8"/>
      <c r="S16" s="60"/>
      <c r="T16" s="208"/>
      <c r="U16" s="189"/>
      <c r="V16" s="189"/>
      <c r="W16" s="209" t="s">
        <v>153</v>
      </c>
      <c r="X16" s="210"/>
      <c r="Y16" s="60"/>
      <c r="Z16" s="121"/>
      <c r="AA16" s="9"/>
      <c r="AB16" s="93"/>
      <c r="AC16" s="2"/>
      <c r="AD16" s="2"/>
      <c r="AE16" s="2"/>
      <c r="AF16" s="2"/>
    </row>
    <row r="17" spans="1:32" ht="21" customHeight="1" x14ac:dyDescent="0.2">
      <c r="A17" s="173" t="s">
        <v>51</v>
      </c>
      <c r="B17" s="211"/>
      <c r="C17" s="212" t="s">
        <v>52</v>
      </c>
      <c r="D17" s="213" t="s">
        <v>53</v>
      </c>
      <c r="E17" s="213" t="s">
        <v>54</v>
      </c>
      <c r="F17" s="214"/>
      <c r="G17" s="215" t="s">
        <v>55</v>
      </c>
      <c r="H17" s="62"/>
      <c r="I17" s="62"/>
      <c r="J17" s="216"/>
      <c r="K17" s="216"/>
      <c r="L17" s="216"/>
      <c r="M17" s="62"/>
      <c r="N17" s="216"/>
      <c r="O17" s="72"/>
      <c r="P17" s="72"/>
      <c r="Q17" s="72"/>
      <c r="R17" s="72"/>
      <c r="S17" s="72"/>
      <c r="T17" s="72"/>
      <c r="U17" s="72"/>
      <c r="V17" s="72"/>
      <c r="W17" s="217" t="s">
        <v>64</v>
      </c>
      <c r="X17" s="218" t="s">
        <v>65</v>
      </c>
      <c r="Y17" s="73" t="s">
        <v>12</v>
      </c>
      <c r="Z17" s="113"/>
      <c r="AA17" s="219"/>
      <c r="AB17" s="220"/>
      <c r="AC17" s="2"/>
      <c r="AD17" s="2"/>
      <c r="AE17" s="2"/>
      <c r="AF17" s="2"/>
    </row>
    <row r="18" spans="1:32" ht="21" customHeight="1" x14ac:dyDescent="0.2">
      <c r="A18" s="173" t="s">
        <v>66</v>
      </c>
      <c r="B18" s="221" t="s">
        <v>67</v>
      </c>
      <c r="C18" s="212" t="s">
        <v>52</v>
      </c>
      <c r="D18" s="222" t="s">
        <v>68</v>
      </c>
      <c r="E18" s="222" t="s">
        <v>68</v>
      </c>
      <c r="F18" s="223" t="s">
        <v>69</v>
      </c>
      <c r="G18" s="223" t="s">
        <v>70</v>
      </c>
      <c r="H18" s="222" t="s">
        <v>56</v>
      </c>
      <c r="I18" s="222" t="s">
        <v>57</v>
      </c>
      <c r="J18" s="222" t="s">
        <v>58</v>
      </c>
      <c r="K18" s="222" t="s">
        <v>59</v>
      </c>
      <c r="L18" s="222" t="s">
        <v>60</v>
      </c>
      <c r="M18" s="222" t="s">
        <v>61</v>
      </c>
      <c r="N18" s="222" t="s">
        <v>63</v>
      </c>
      <c r="O18" s="222" t="s">
        <v>56</v>
      </c>
      <c r="P18" s="222" t="s">
        <v>57</v>
      </c>
      <c r="Q18" s="224" t="s">
        <v>58</v>
      </c>
      <c r="R18" s="224" t="s">
        <v>59</v>
      </c>
      <c r="S18" s="224" t="s">
        <v>60</v>
      </c>
      <c r="T18" s="225" t="s">
        <v>143</v>
      </c>
      <c r="U18" s="224" t="s">
        <v>62</v>
      </c>
      <c r="V18" s="224" t="s">
        <v>142</v>
      </c>
      <c r="W18" s="217" t="s">
        <v>71</v>
      </c>
      <c r="X18" s="224" t="s">
        <v>72</v>
      </c>
      <c r="Y18" s="224" t="s">
        <v>73</v>
      </c>
      <c r="Z18" s="60"/>
      <c r="AA18" s="183"/>
      <c r="AB18" s="183"/>
      <c r="AC18" s="2"/>
      <c r="AD18" s="2"/>
      <c r="AE18" s="2"/>
      <c r="AF18" s="2"/>
    </row>
    <row r="19" spans="1:32" ht="19" customHeight="1" x14ac:dyDescent="0.2">
      <c r="A19" s="301" t="s">
        <v>167</v>
      </c>
      <c r="B19" s="135"/>
      <c r="D19" s="226">
        <f>$B$11*E19</f>
        <v>58365.758754863818</v>
      </c>
      <c r="E19" s="227">
        <f t="shared" ref="E19:E33" si="0">G19/$G$34*1000</f>
        <v>583.65758754863816</v>
      </c>
      <c r="F19" s="228">
        <f t="shared" ref="F19:F33" si="1">G19*W19/1000</f>
        <v>120</v>
      </c>
      <c r="G19" s="229">
        <v>300</v>
      </c>
      <c r="H19" s="230">
        <f>O19*G19/100</f>
        <v>0</v>
      </c>
      <c r="I19" s="231">
        <v>14</v>
      </c>
      <c r="J19" s="107">
        <v>0.01</v>
      </c>
      <c r="K19" s="232">
        <v>1.6</v>
      </c>
      <c r="L19" s="232">
        <v>0.32</v>
      </c>
      <c r="M19" s="233">
        <v>33.4</v>
      </c>
      <c r="N19" s="233">
        <v>13.6</v>
      </c>
      <c r="O19" s="234"/>
      <c r="P19" s="231"/>
      <c r="Q19" s="235"/>
      <c r="R19" s="236"/>
      <c r="S19" s="235"/>
      <c r="T19" s="237">
        <v>14</v>
      </c>
      <c r="U19" s="238"/>
      <c r="V19" s="239"/>
      <c r="W19" s="240">
        <v>400</v>
      </c>
      <c r="X19" s="77">
        <v>400</v>
      </c>
      <c r="Y19" s="77">
        <v>600</v>
      </c>
      <c r="Z19" s="354" t="str">
        <f>A19</f>
        <v>Sechura reactive 14% P has 1.6% Sulphur as a benefit.</v>
      </c>
      <c r="AA19" s="241"/>
      <c r="AB19" s="207" t="s">
        <v>154</v>
      </c>
      <c r="AC19" s="2"/>
      <c r="AD19" s="10"/>
      <c r="AE19" s="10"/>
      <c r="AF19" s="10"/>
    </row>
    <row r="20" spans="1:32" ht="20" customHeight="1" x14ac:dyDescent="0.2">
      <c r="A20" s="135"/>
      <c r="B20" s="135"/>
      <c r="C20" s="139" t="s">
        <v>156</v>
      </c>
      <c r="D20" s="243">
        <f t="shared" ref="D20:D33" si="2">$B$11*E20</f>
        <v>0</v>
      </c>
      <c r="E20" s="244">
        <f t="shared" si="0"/>
        <v>0</v>
      </c>
      <c r="F20" s="245">
        <f t="shared" si="1"/>
        <v>0</v>
      </c>
      <c r="G20" s="246">
        <v>0</v>
      </c>
      <c r="H20" s="230">
        <v>0</v>
      </c>
      <c r="I20" s="230">
        <v>13</v>
      </c>
      <c r="J20" s="230">
        <f>Q20*G20/100</f>
        <v>0</v>
      </c>
      <c r="K20" s="230">
        <f>R20*G20/100</f>
        <v>0</v>
      </c>
      <c r="L20" s="230">
        <f>S20*G20/100</f>
        <v>0</v>
      </c>
      <c r="M20" s="230">
        <f>T20*G20/100</f>
        <v>0</v>
      </c>
      <c r="N20" s="247"/>
      <c r="O20" s="231">
        <v>18</v>
      </c>
      <c r="P20" s="231">
        <v>20</v>
      </c>
      <c r="Q20" s="237">
        <v>0</v>
      </c>
      <c r="R20" s="237">
        <v>1</v>
      </c>
      <c r="S20" s="237">
        <v>0</v>
      </c>
      <c r="T20" s="237">
        <v>0</v>
      </c>
      <c r="U20" s="248"/>
      <c r="V20" s="249">
        <v>7</v>
      </c>
      <c r="W20" s="240">
        <v>400</v>
      </c>
      <c r="X20" s="256">
        <v>400</v>
      </c>
      <c r="Y20" s="93">
        <v>600</v>
      </c>
      <c r="Z20" s="354" t="str">
        <f>C20</f>
        <v xml:space="preserve">Gafsa Reactive. Its low Mn of 7 ppm is a benefit. </v>
      </c>
      <c r="AB20" s="207" t="s">
        <v>74</v>
      </c>
      <c r="AC20" s="11"/>
      <c r="AD20" s="10"/>
      <c r="AE20" s="10"/>
      <c r="AF20" s="10"/>
    </row>
    <row r="21" spans="1:32" ht="20" customHeight="1" x14ac:dyDescent="0.2">
      <c r="A21" s="143"/>
      <c r="B21" s="135"/>
      <c r="C21" s="139" t="s">
        <v>75</v>
      </c>
      <c r="D21" s="226">
        <f t="shared" si="2"/>
        <v>3112.8404669260699</v>
      </c>
      <c r="E21" s="56">
        <f t="shared" si="0"/>
        <v>31.1284046692607</v>
      </c>
      <c r="F21" s="245">
        <f t="shared" si="1"/>
        <v>5.6</v>
      </c>
      <c r="G21" s="250">
        <v>16</v>
      </c>
      <c r="H21" s="230">
        <f>O21*G21/100</f>
        <v>0</v>
      </c>
      <c r="I21" s="230">
        <f>P21*G21/100</f>
        <v>0</v>
      </c>
      <c r="J21" s="230">
        <f>Q21*G21/100</f>
        <v>0</v>
      </c>
      <c r="K21" s="230">
        <f>R21*G21/100</f>
        <v>15.2</v>
      </c>
      <c r="L21" s="230">
        <f>S21*G21/100</f>
        <v>0</v>
      </c>
      <c r="M21" s="230">
        <f>T21*G21/100</f>
        <v>0</v>
      </c>
      <c r="N21" s="247"/>
      <c r="O21" s="231">
        <v>0</v>
      </c>
      <c r="P21" s="231">
        <v>0</v>
      </c>
      <c r="Q21" s="237">
        <v>0</v>
      </c>
      <c r="R21" s="237">
        <v>95</v>
      </c>
      <c r="S21" s="237">
        <v>0</v>
      </c>
      <c r="T21" s="237">
        <v>0</v>
      </c>
      <c r="U21" s="248"/>
      <c r="V21" s="251"/>
      <c r="W21" s="240">
        <v>350</v>
      </c>
      <c r="X21" s="256">
        <v>10</v>
      </c>
      <c r="Y21" s="256">
        <v>20</v>
      </c>
      <c r="Z21" s="354" t="str">
        <f>C21</f>
        <v>Fine elemental Saudi 100% sulphur</v>
      </c>
      <c r="AA21" s="252"/>
      <c r="AB21" s="66" t="s">
        <v>136</v>
      </c>
      <c r="AC21" s="2"/>
      <c r="AD21" s="10"/>
      <c r="AE21" s="10"/>
      <c r="AF21" s="10"/>
    </row>
    <row r="22" spans="1:32" ht="20" customHeight="1" x14ac:dyDescent="0.2">
      <c r="A22" s="135"/>
      <c r="B22" s="135"/>
      <c r="C22" s="139" t="s">
        <v>76</v>
      </c>
      <c r="D22" s="226"/>
      <c r="E22" s="56">
        <f t="shared" si="0"/>
        <v>0</v>
      </c>
      <c r="F22" s="245">
        <f t="shared" si="1"/>
        <v>0</v>
      </c>
      <c r="G22" s="254">
        <v>0</v>
      </c>
      <c r="H22" s="230">
        <f>O22*G22/100</f>
        <v>0</v>
      </c>
      <c r="I22" s="230">
        <f>P22*G22/100</f>
        <v>0</v>
      </c>
      <c r="J22" s="255">
        <f>Q22*G22/100</f>
        <v>0</v>
      </c>
      <c r="K22" s="255">
        <f>R22*G22/100</f>
        <v>0</v>
      </c>
      <c r="L22" s="255">
        <f>S22*G22/100</f>
        <v>0</v>
      </c>
      <c r="M22" s="231">
        <v>0</v>
      </c>
      <c r="N22" s="230">
        <f>M22/2.8</f>
        <v>0</v>
      </c>
      <c r="O22" s="231">
        <v>0</v>
      </c>
      <c r="P22" s="231">
        <v>0</v>
      </c>
      <c r="Q22" s="235">
        <v>0</v>
      </c>
      <c r="R22" s="236">
        <v>0</v>
      </c>
      <c r="S22" s="235">
        <v>0</v>
      </c>
      <c r="T22" s="237">
        <v>0</v>
      </c>
      <c r="U22" s="238">
        <v>0</v>
      </c>
      <c r="V22" s="239">
        <v>0</v>
      </c>
      <c r="W22" s="240">
        <v>0</v>
      </c>
      <c r="X22" s="256"/>
      <c r="Y22" s="127"/>
      <c r="Z22" s="354" t="str">
        <f>C22</f>
        <v>Other</v>
      </c>
      <c r="AA22" s="257"/>
      <c r="AB22" s="258"/>
      <c r="AC22" s="12"/>
      <c r="AD22" s="10"/>
      <c r="AE22" s="10"/>
      <c r="AF22" s="10"/>
    </row>
    <row r="23" spans="1:32" ht="20" customHeight="1" x14ac:dyDescent="0.2">
      <c r="A23" s="143"/>
      <c r="B23" s="135"/>
      <c r="C23" s="139" t="s">
        <v>170</v>
      </c>
      <c r="D23" s="226">
        <f t="shared" si="2"/>
        <v>0</v>
      </c>
      <c r="E23" s="56">
        <f t="shared" si="0"/>
        <v>0</v>
      </c>
      <c r="F23" s="245">
        <f t="shared" si="1"/>
        <v>0</v>
      </c>
      <c r="G23" s="254">
        <v>0</v>
      </c>
      <c r="H23" s="230">
        <f>O23*G23/100</f>
        <v>0</v>
      </c>
      <c r="I23" s="230">
        <f>P23*G23/100</f>
        <v>0</v>
      </c>
      <c r="J23" s="230">
        <f>Q23*G23/100</f>
        <v>0</v>
      </c>
      <c r="K23" s="230">
        <f>R23*G23/100</f>
        <v>0</v>
      </c>
      <c r="L23" s="230">
        <f>S23*G23/100</f>
        <v>0</v>
      </c>
      <c r="M23" s="230">
        <f>T23*G23/100</f>
        <v>0</v>
      </c>
      <c r="N23" s="247"/>
      <c r="O23" s="231">
        <v>0</v>
      </c>
      <c r="P23" s="231">
        <v>0</v>
      </c>
      <c r="Q23" s="237">
        <v>50</v>
      </c>
      <c r="R23" s="237">
        <v>0</v>
      </c>
      <c r="S23" s="237">
        <v>0</v>
      </c>
      <c r="T23" s="237">
        <v>0</v>
      </c>
      <c r="U23" s="259"/>
      <c r="V23" s="239"/>
      <c r="W23" s="260">
        <v>700</v>
      </c>
      <c r="X23" s="77">
        <v>20</v>
      </c>
      <c r="Y23" s="93">
        <v>30</v>
      </c>
      <c r="Z23" s="354" t="str">
        <f t="shared" ref="Z23:Z32" si="3">C23</f>
        <v>Muriate of Potash (0-0-50-0)</v>
      </c>
      <c r="AA23" s="252"/>
      <c r="AB23" s="10"/>
      <c r="AC23" s="11"/>
      <c r="AD23" s="10"/>
      <c r="AE23" s="10"/>
      <c r="AF23" s="10"/>
    </row>
    <row r="24" spans="1:32" ht="18" customHeight="1" x14ac:dyDescent="0.2">
      <c r="A24" s="143"/>
      <c r="B24" s="135"/>
      <c r="C24" s="139" t="s">
        <v>171</v>
      </c>
      <c r="D24" s="226">
        <f t="shared" si="2"/>
        <v>1556.4202334630349</v>
      </c>
      <c r="E24" s="56">
        <f t="shared" si="0"/>
        <v>15.56420233463035</v>
      </c>
      <c r="F24" s="245">
        <f t="shared" si="1"/>
        <v>14.4</v>
      </c>
      <c r="G24" s="254">
        <v>8</v>
      </c>
      <c r="H24" s="261" t="s">
        <v>77</v>
      </c>
      <c r="I24" s="62"/>
      <c r="J24" s="262"/>
      <c r="K24" s="262"/>
      <c r="L24" s="262"/>
      <c r="M24" s="262"/>
      <c r="N24" s="167"/>
      <c r="O24" s="263"/>
      <c r="P24" s="264"/>
      <c r="Q24" s="265"/>
      <c r="R24" s="13"/>
      <c r="S24" s="13"/>
      <c r="T24" s="13"/>
      <c r="U24" s="14"/>
      <c r="V24" s="256"/>
      <c r="W24" s="266">
        <v>1800</v>
      </c>
      <c r="X24" s="267" t="s">
        <v>155</v>
      </c>
      <c r="Y24" s="93">
        <v>12</v>
      </c>
      <c r="Z24" s="354" t="str">
        <f t="shared" si="3"/>
        <v>OrganiBOR chips 10% B slow release is the best B,</v>
      </c>
      <c r="AA24" s="252"/>
      <c r="AB24" s="10"/>
      <c r="AC24" s="11"/>
      <c r="AD24" s="10"/>
      <c r="AE24" s="10"/>
      <c r="AF24" s="10"/>
    </row>
    <row r="25" spans="1:32" ht="17" customHeight="1" x14ac:dyDescent="0.2">
      <c r="A25" s="143"/>
      <c r="B25" s="135"/>
      <c r="C25" s="139" t="s">
        <v>78</v>
      </c>
      <c r="D25" s="226">
        <f t="shared" si="2"/>
        <v>194.55252918287937</v>
      </c>
      <c r="E25" s="56">
        <f t="shared" si="0"/>
        <v>1.9455252918287937</v>
      </c>
      <c r="F25" s="245">
        <f t="shared" si="1"/>
        <v>50</v>
      </c>
      <c r="G25" s="268">
        <v>1</v>
      </c>
      <c r="H25" s="269" t="s">
        <v>79</v>
      </c>
      <c r="I25" s="270"/>
      <c r="J25" s="62"/>
      <c r="K25" s="262"/>
      <c r="L25" s="262"/>
      <c r="M25" s="262"/>
      <c r="N25" s="167"/>
      <c r="O25" s="216"/>
      <c r="P25" s="158"/>
      <c r="Q25" s="13"/>
      <c r="R25" s="13"/>
      <c r="S25" s="13"/>
      <c r="T25" s="13"/>
      <c r="U25" s="14"/>
      <c r="V25" s="256"/>
      <c r="W25" s="266">
        <v>50000</v>
      </c>
      <c r="X25" s="77">
        <v>1</v>
      </c>
      <c r="Y25" s="93">
        <v>1</v>
      </c>
      <c r="Z25" s="354" t="str">
        <f t="shared" si="3"/>
        <v>Cobalt Sulphate (21% Co)</v>
      </c>
      <c r="AA25" s="252"/>
      <c r="AB25" s="10"/>
      <c r="AC25" s="11"/>
      <c r="AD25" s="10"/>
      <c r="AE25" s="10"/>
      <c r="AF25" s="10"/>
    </row>
    <row r="26" spans="1:32" ht="20" customHeight="1" x14ac:dyDescent="0.2">
      <c r="A26" s="143"/>
      <c r="B26" s="135"/>
      <c r="C26" s="139" t="s">
        <v>80</v>
      </c>
      <c r="D26" s="226">
        <f t="shared" si="2"/>
        <v>583.65758754863805</v>
      </c>
      <c r="E26" s="56">
        <f t="shared" si="0"/>
        <v>5.836575875486381</v>
      </c>
      <c r="F26" s="245">
        <f t="shared" si="1"/>
        <v>7.8</v>
      </c>
      <c r="G26" s="254">
        <v>3</v>
      </c>
      <c r="H26" s="271" t="s">
        <v>81</v>
      </c>
      <c r="I26" s="62"/>
      <c r="J26" s="272"/>
      <c r="K26" s="262"/>
      <c r="L26" s="262"/>
      <c r="M26" s="262"/>
      <c r="N26" s="167"/>
      <c r="O26" s="62"/>
      <c r="P26" s="158"/>
      <c r="Q26" s="13"/>
      <c r="R26" s="13"/>
      <c r="S26" s="13"/>
      <c r="T26" s="13"/>
      <c r="U26" s="14"/>
      <c r="V26" s="256"/>
      <c r="W26" s="266">
        <v>2600</v>
      </c>
      <c r="X26" s="77">
        <v>3</v>
      </c>
      <c r="Y26" s="77">
        <v>5</v>
      </c>
      <c r="Z26" s="354" t="str">
        <f t="shared" si="3"/>
        <v>Copper Hydroxide lump free 24% Cu</v>
      </c>
      <c r="AA26" s="252"/>
      <c r="AB26" s="10"/>
      <c r="AC26" s="11"/>
      <c r="AD26" s="10"/>
      <c r="AE26" s="10"/>
      <c r="AF26" s="10"/>
    </row>
    <row r="27" spans="1:32" ht="20" customHeight="1" x14ac:dyDescent="0.2">
      <c r="A27" s="143"/>
      <c r="B27" s="135"/>
      <c r="C27" s="139" t="s">
        <v>82</v>
      </c>
      <c r="D27" s="226">
        <f t="shared" si="2"/>
        <v>972.76264591439701</v>
      </c>
      <c r="E27" s="56">
        <f t="shared" si="0"/>
        <v>9.7276264591439698</v>
      </c>
      <c r="F27" s="245">
        <f t="shared" si="1"/>
        <v>1.77</v>
      </c>
      <c r="G27" s="254">
        <v>5</v>
      </c>
      <c r="H27" s="273"/>
      <c r="I27" s="263"/>
      <c r="J27" s="262"/>
      <c r="K27" s="262"/>
      <c r="L27" s="262"/>
      <c r="M27" s="262"/>
      <c r="N27" s="274"/>
      <c r="O27" s="62"/>
      <c r="P27" s="275"/>
      <c r="Q27" s="13"/>
      <c r="R27" s="13"/>
      <c r="S27" s="13"/>
      <c r="T27" s="13"/>
      <c r="U27" s="14"/>
      <c r="V27" s="256"/>
      <c r="W27" s="276">
        <v>354</v>
      </c>
      <c r="X27" s="77">
        <v>300</v>
      </c>
      <c r="Y27" s="77">
        <v>500</v>
      </c>
      <c r="Z27" s="354" t="str">
        <f t="shared" si="3"/>
        <v>Zinc sulphate Mono (35% Zn)</v>
      </c>
      <c r="AA27" s="253" t="s">
        <v>169</v>
      </c>
      <c r="AB27" s="10"/>
      <c r="AC27" s="11"/>
      <c r="AD27" s="10"/>
      <c r="AE27" s="10"/>
      <c r="AF27" s="10"/>
    </row>
    <row r="28" spans="1:32" ht="18" customHeight="1" x14ac:dyDescent="0.2">
      <c r="A28" s="62"/>
      <c r="B28" s="135"/>
      <c r="C28" s="139" t="s">
        <v>83</v>
      </c>
      <c r="D28" s="226">
        <f t="shared" si="2"/>
        <v>19455.252918287937</v>
      </c>
      <c r="E28" s="226">
        <f t="shared" si="0"/>
        <v>194.55252918287937</v>
      </c>
      <c r="F28" s="245">
        <f t="shared" si="1"/>
        <v>23.4</v>
      </c>
      <c r="G28" s="254">
        <v>100</v>
      </c>
      <c r="H28" s="277" t="s">
        <v>84</v>
      </c>
      <c r="I28" s="105"/>
      <c r="J28" s="105"/>
      <c r="K28" s="105"/>
      <c r="L28" s="231">
        <v>23</v>
      </c>
      <c r="M28" s="105"/>
      <c r="N28" s="107">
        <v>0.15</v>
      </c>
      <c r="O28" s="158"/>
      <c r="P28" s="278"/>
      <c r="Q28" s="279">
        <v>2.3999999999999998E-3</v>
      </c>
      <c r="R28" s="280"/>
      <c r="S28" s="280"/>
      <c r="T28" s="281">
        <f>Q28*0.4</f>
        <v>9.5999999999999992E-4</v>
      </c>
      <c r="U28" s="280"/>
      <c r="V28" s="282">
        <f>T28*0.4</f>
        <v>3.8400000000000001E-4</v>
      </c>
      <c r="W28" s="276">
        <v>234</v>
      </c>
      <c r="X28" s="77"/>
      <c r="Y28" s="77"/>
      <c r="Z28" s="354" t="str">
        <f t="shared" si="3"/>
        <v>Serpentine (23% Mg Silicate) + old sea Minerals.</v>
      </c>
      <c r="AA28" s="283"/>
      <c r="AB28" s="10"/>
      <c r="AC28" s="11"/>
      <c r="AD28" s="10"/>
      <c r="AE28" s="10"/>
      <c r="AF28" s="10"/>
    </row>
    <row r="29" spans="1:32" ht="18" customHeight="1" x14ac:dyDescent="0.2">
      <c r="A29" s="62"/>
      <c r="B29" s="284"/>
      <c r="C29" s="139" t="s">
        <v>85</v>
      </c>
      <c r="D29" s="226">
        <f t="shared" si="2"/>
        <v>0</v>
      </c>
      <c r="E29" s="56">
        <f t="shared" si="0"/>
        <v>0</v>
      </c>
      <c r="F29" s="285">
        <f t="shared" si="1"/>
        <v>0</v>
      </c>
      <c r="G29" s="254">
        <v>0</v>
      </c>
      <c r="H29" s="286"/>
      <c r="I29" s="105"/>
      <c r="J29" s="105"/>
      <c r="K29" s="105"/>
      <c r="L29" s="287"/>
      <c r="M29" s="105"/>
      <c r="N29" s="105"/>
      <c r="O29" s="105"/>
      <c r="P29" s="105"/>
      <c r="Q29" s="77"/>
      <c r="R29" s="77"/>
      <c r="S29" s="77"/>
      <c r="T29" s="77"/>
      <c r="U29" s="77"/>
      <c r="V29" s="77"/>
      <c r="W29" s="288">
        <v>0</v>
      </c>
      <c r="X29" s="256">
        <v>0</v>
      </c>
      <c r="Y29" s="93">
        <v>0</v>
      </c>
      <c r="Z29" s="354" t="str">
        <f t="shared" si="3"/>
        <v>Other Fertiliser</v>
      </c>
      <c r="AA29" s="252"/>
      <c r="AB29" s="289"/>
      <c r="AC29" s="11"/>
      <c r="AD29" s="10"/>
      <c r="AE29" s="10"/>
      <c r="AF29" s="10"/>
    </row>
    <row r="30" spans="1:32" ht="18" customHeight="1" x14ac:dyDescent="0.2">
      <c r="A30" s="290"/>
      <c r="B30" s="135"/>
      <c r="C30" s="139" t="s">
        <v>86</v>
      </c>
      <c r="D30" s="226">
        <f t="shared" si="2"/>
        <v>194.55252918287937</v>
      </c>
      <c r="E30" s="56">
        <f t="shared" si="0"/>
        <v>1.9455252918287937</v>
      </c>
      <c r="F30" s="285">
        <f t="shared" si="1"/>
        <v>7.5</v>
      </c>
      <c r="G30" s="254">
        <v>1</v>
      </c>
      <c r="H30" s="161" t="s">
        <v>87</v>
      </c>
      <c r="I30" s="291"/>
      <c r="J30" s="272"/>
      <c r="K30" s="262"/>
      <c r="L30" s="262"/>
      <c r="M30" s="262"/>
      <c r="N30" s="167"/>
      <c r="O30" s="292"/>
      <c r="P30" s="178" t="s">
        <v>88</v>
      </c>
      <c r="Q30" s="265"/>
      <c r="R30" s="15"/>
      <c r="S30" s="13"/>
      <c r="T30" s="13"/>
      <c r="U30" s="14"/>
      <c r="V30" s="4"/>
      <c r="W30" s="266">
        <v>7500</v>
      </c>
      <c r="X30" s="92">
        <v>0.15</v>
      </c>
      <c r="Y30" s="93">
        <v>1</v>
      </c>
      <c r="Z30" s="354" t="str">
        <f t="shared" si="3"/>
        <v>Selcote Ultra slow release</v>
      </c>
      <c r="AA30" s="252"/>
      <c r="AB30" s="66" t="s">
        <v>89</v>
      </c>
      <c r="AC30" s="11"/>
      <c r="AD30" s="10"/>
      <c r="AE30" s="10"/>
      <c r="AF30" s="10"/>
    </row>
    <row r="31" spans="1:32" ht="18" customHeight="1" x14ac:dyDescent="0.2">
      <c r="A31" s="62"/>
      <c r="B31" s="143"/>
      <c r="C31" s="139" t="s">
        <v>90</v>
      </c>
      <c r="D31" s="226">
        <f t="shared" si="2"/>
        <v>0</v>
      </c>
      <c r="E31" s="56">
        <f t="shared" si="0"/>
        <v>0</v>
      </c>
      <c r="F31" s="285">
        <f t="shared" si="1"/>
        <v>0</v>
      </c>
      <c r="G31" s="254"/>
      <c r="H31" s="150" t="s">
        <v>134</v>
      </c>
      <c r="I31" s="293"/>
      <c r="J31" s="60"/>
      <c r="K31" s="105"/>
      <c r="L31" s="262"/>
      <c r="M31" s="275"/>
      <c r="N31" s="167"/>
      <c r="O31" s="62"/>
      <c r="P31" s="275"/>
      <c r="Q31" s="265"/>
      <c r="R31" s="265"/>
      <c r="S31" s="265"/>
      <c r="T31" s="265"/>
      <c r="U31" s="294"/>
      <c r="V31" s="295"/>
      <c r="W31" s="266">
        <v>1700</v>
      </c>
      <c r="X31" s="77">
        <v>80</v>
      </c>
      <c r="Y31" s="93">
        <v>100</v>
      </c>
      <c r="Z31" s="207" t="str">
        <f t="shared" si="3"/>
        <v xml:space="preserve"> Don’t apply it, use lime to increase Molybdenum</v>
      </c>
      <c r="AA31" s="252"/>
      <c r="AB31" s="10"/>
      <c r="AC31" s="11"/>
      <c r="AD31" s="10"/>
      <c r="AE31" s="10"/>
      <c r="AF31" s="10"/>
    </row>
    <row r="32" spans="1:32" ht="20" customHeight="1" x14ac:dyDescent="0.2">
      <c r="A32" s="143"/>
      <c r="B32" s="135"/>
      <c r="C32" s="296" t="s">
        <v>91</v>
      </c>
      <c r="D32" s="226">
        <f t="shared" si="2"/>
        <v>0</v>
      </c>
      <c r="E32" s="56">
        <f t="shared" si="0"/>
        <v>0</v>
      </c>
      <c r="F32" s="285">
        <f t="shared" si="1"/>
        <v>0</v>
      </c>
      <c r="G32" s="254">
        <v>0</v>
      </c>
      <c r="H32" s="95"/>
      <c r="I32" s="297"/>
      <c r="J32" s="297"/>
      <c r="K32" s="105"/>
      <c r="L32" s="105"/>
      <c r="M32" s="105"/>
      <c r="N32" s="167"/>
      <c r="O32" s="231">
        <v>30</v>
      </c>
      <c r="P32" s="263"/>
      <c r="Q32" s="13"/>
      <c r="R32" s="237">
        <v>14</v>
      </c>
      <c r="S32" s="15"/>
      <c r="T32" s="60"/>
      <c r="U32" s="298"/>
      <c r="V32" s="296" t="s">
        <v>92</v>
      </c>
      <c r="W32" s="240">
        <v>550</v>
      </c>
      <c r="X32" s="77">
        <v>80</v>
      </c>
      <c r="Y32" s="77">
        <v>100</v>
      </c>
      <c r="Z32" s="354" t="str">
        <f t="shared" si="3"/>
        <v>Sulphate of Ammonia 30-0-0-14)</v>
      </c>
      <c r="AA32" s="252"/>
      <c r="AB32" s="10"/>
      <c r="AC32" s="11"/>
      <c r="AD32" s="10"/>
      <c r="AE32" s="10"/>
      <c r="AF32" s="10"/>
    </row>
    <row r="33" spans="1:32" ht="20" customHeight="1" x14ac:dyDescent="0.2">
      <c r="A33" s="143"/>
      <c r="B33" s="135"/>
      <c r="C33" s="139" t="s">
        <v>93</v>
      </c>
      <c r="D33" s="226">
        <f t="shared" si="2"/>
        <v>15564.202334630352</v>
      </c>
      <c r="E33" s="56">
        <f t="shared" si="0"/>
        <v>155.64202334630352</v>
      </c>
      <c r="F33" s="245">
        <f t="shared" si="1"/>
        <v>20.8</v>
      </c>
      <c r="G33" s="254">
        <v>80</v>
      </c>
      <c r="H33" s="299" t="s">
        <v>168</v>
      </c>
      <c r="I33" s="297"/>
      <c r="J33" s="300"/>
      <c r="K33" s="262"/>
      <c r="L33" s="262"/>
      <c r="M33" s="95"/>
      <c r="N33" s="230">
        <f>G33/U33</f>
        <v>29.629629629629626</v>
      </c>
      <c r="O33" s="301" t="s">
        <v>94</v>
      </c>
      <c r="P33" s="178" t="s">
        <v>95</v>
      </c>
      <c r="Q33" s="60"/>
      <c r="R33" s="4"/>
      <c r="S33" s="4"/>
      <c r="T33" s="13"/>
      <c r="U33" s="236">
        <v>2.7</v>
      </c>
      <c r="V33" s="15"/>
      <c r="W33" s="240">
        <v>260</v>
      </c>
      <c r="X33" s="77">
        <v>20</v>
      </c>
      <c r="Y33" s="77">
        <v>20</v>
      </c>
      <c r="Z33" s="354" t="s">
        <v>96</v>
      </c>
      <c r="AA33" s="302"/>
      <c r="AB33" s="242" t="s">
        <v>97</v>
      </c>
      <c r="AC33" s="11"/>
      <c r="AD33" s="10"/>
      <c r="AE33" s="10"/>
      <c r="AF33" s="10"/>
    </row>
    <row r="34" spans="1:32" ht="20" customHeight="1" x14ac:dyDescent="0.2">
      <c r="A34" s="143"/>
      <c r="B34" s="303"/>
      <c r="C34" s="223" t="s">
        <v>98</v>
      </c>
      <c r="D34" s="348"/>
      <c r="E34" s="55">
        <f>SUM(E19:E33)</f>
        <v>999.99999999999989</v>
      </c>
      <c r="F34" s="347">
        <f>SUM(F19:F33)</f>
        <v>251.27000000000004</v>
      </c>
      <c r="G34" s="304">
        <f>SUM(G19:G33)</f>
        <v>514</v>
      </c>
      <c r="H34" s="305">
        <f>O32*G32/100</f>
        <v>0</v>
      </c>
      <c r="I34" s="230">
        <f>SUM(I19:I33)</f>
        <v>27</v>
      </c>
      <c r="J34" s="230">
        <f>SUM(J19:J33)</f>
        <v>0.01</v>
      </c>
      <c r="K34" s="230">
        <f>SUM(K19:K33)</f>
        <v>16.8</v>
      </c>
      <c r="L34" s="230">
        <f>SUM(L19:L33)</f>
        <v>23.32</v>
      </c>
      <c r="M34" s="230">
        <f>SUM(M19:M33)</f>
        <v>33.4</v>
      </c>
      <c r="N34" s="230">
        <f>SUM(N19:N32)</f>
        <v>13.75</v>
      </c>
      <c r="O34" s="301" t="s">
        <v>99</v>
      </c>
      <c r="P34" s="306"/>
      <c r="Q34" s="9"/>
      <c r="R34" s="13"/>
      <c r="S34" s="13"/>
      <c r="T34" s="307"/>
      <c r="U34" s="4"/>
      <c r="V34" s="294"/>
      <c r="W34" s="308"/>
      <c r="X34" s="9"/>
      <c r="Y34" s="93"/>
      <c r="Z34" s="218" t="s">
        <v>100</v>
      </c>
      <c r="AA34" s="302"/>
      <c r="AB34" s="309"/>
      <c r="AC34" s="11"/>
      <c r="AD34" s="10"/>
      <c r="AE34" s="10"/>
      <c r="AF34" s="10"/>
    </row>
    <row r="35" spans="1:32" ht="20" customHeight="1" x14ac:dyDescent="0.2">
      <c r="A35" s="310"/>
      <c r="B35" s="176"/>
      <c r="C35" s="168"/>
      <c r="D35" s="348"/>
      <c r="E35" s="311"/>
      <c r="F35" s="312"/>
      <c r="G35" s="313" t="s">
        <v>101</v>
      </c>
      <c r="H35" s="314" t="s">
        <v>102</v>
      </c>
      <c r="I35" s="315">
        <f t="shared" ref="I35:N35" si="4">I34/$G$34*100</f>
        <v>5.2529182879377432</v>
      </c>
      <c r="J35" s="316">
        <f t="shared" si="4"/>
        <v>1.9455252918287938E-3</v>
      </c>
      <c r="K35" s="315">
        <f t="shared" si="4"/>
        <v>3.2684824902723739</v>
      </c>
      <c r="L35" s="315">
        <f t="shared" si="4"/>
        <v>4.536964980544747</v>
      </c>
      <c r="M35" s="315">
        <f t="shared" si="4"/>
        <v>6.4980544747081703</v>
      </c>
      <c r="N35" s="315">
        <f t="shared" si="4"/>
        <v>2.6750972762645913</v>
      </c>
      <c r="O35" s="301" t="s">
        <v>103</v>
      </c>
      <c r="P35" s="216"/>
      <c r="Q35" s="265"/>
      <c r="R35" s="280"/>
      <c r="S35" s="265"/>
      <c r="T35" s="136"/>
      <c r="U35" s="317"/>
      <c r="V35" s="294"/>
      <c r="W35" s="318"/>
      <c r="X35" s="77"/>
      <c r="Y35" s="145"/>
      <c r="Z35" s="218" t="s">
        <v>104</v>
      </c>
      <c r="AA35" s="319"/>
      <c r="AB35" s="320"/>
      <c r="AC35" s="10"/>
      <c r="AD35" s="10"/>
      <c r="AE35" s="10"/>
      <c r="AF35" s="10"/>
    </row>
    <row r="36" spans="1:32" ht="20" customHeight="1" x14ac:dyDescent="0.2">
      <c r="A36" s="321" t="s">
        <v>105</v>
      </c>
      <c r="B36" s="168"/>
      <c r="C36" s="322"/>
      <c r="D36" s="275"/>
      <c r="E36" s="216"/>
      <c r="F36" s="106" t="s">
        <v>106</v>
      </c>
      <c r="G36" s="323">
        <f>G24/G34*100*11/100</f>
        <v>0.17120622568093385</v>
      </c>
      <c r="H36" s="230">
        <f>SUM(H19:H35)</f>
        <v>0</v>
      </c>
      <c r="I36" s="324">
        <f>G25/G34*100*21/100</f>
        <v>4.0856031128404663E-2</v>
      </c>
      <c r="J36" s="106" t="s">
        <v>107</v>
      </c>
      <c r="K36" s="324">
        <f>G26/G34*100*24/100</f>
        <v>0.14007782101167315</v>
      </c>
      <c r="L36" s="106" t="s">
        <v>108</v>
      </c>
      <c r="M36" s="324">
        <f>G33/G34*100*35/100</f>
        <v>5.4474708171206228</v>
      </c>
      <c r="N36" s="106" t="s">
        <v>109</v>
      </c>
      <c r="O36" s="325">
        <f>G30/G34*100*1/100</f>
        <v>1.9455252918287938E-3</v>
      </c>
      <c r="P36" s="301" t="s">
        <v>103</v>
      </c>
      <c r="Q36" s="13"/>
      <c r="R36" s="60"/>
      <c r="S36" s="326"/>
      <c r="T36" s="327"/>
      <c r="U36" s="3"/>
      <c r="V36" s="16"/>
      <c r="W36" s="121"/>
      <c r="X36" s="328"/>
      <c r="Y36" s="145"/>
      <c r="Z36" s="4"/>
      <c r="AA36" s="127"/>
      <c r="AB36" s="329"/>
      <c r="AC36" s="2"/>
      <c r="AD36" s="2"/>
      <c r="AE36" s="2"/>
      <c r="AF36" s="2"/>
    </row>
    <row r="37" spans="1:32" ht="20" customHeight="1" x14ac:dyDescent="0.2">
      <c r="A37" s="100" t="s">
        <v>110</v>
      </c>
      <c r="B37" s="168"/>
      <c r="C37" s="168"/>
      <c r="D37" s="168"/>
      <c r="E37" s="330"/>
      <c r="F37" s="331"/>
      <c r="G37" s="331"/>
      <c r="H37" s="315">
        <f>H36/$G$34*100</f>
        <v>0</v>
      </c>
      <c r="I37" s="332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121"/>
      <c r="X37" s="60"/>
      <c r="Y37" s="329"/>
      <c r="Z37" s="136"/>
      <c r="AA37" s="136"/>
      <c r="AB37" s="329"/>
      <c r="AC37" s="2"/>
      <c r="AD37" s="2"/>
      <c r="AE37" s="2"/>
      <c r="AF37" s="2"/>
    </row>
    <row r="38" spans="1:32" ht="20" customHeight="1" x14ac:dyDescent="0.2">
      <c r="A38" s="100"/>
      <c r="B38" s="168"/>
      <c r="C38" s="168"/>
      <c r="D38" s="168"/>
      <c r="E38" s="331"/>
      <c r="F38" s="331"/>
      <c r="G38" s="331"/>
      <c r="H38" s="106" t="s">
        <v>111</v>
      </c>
      <c r="I38" s="332"/>
      <c r="J38" s="334" t="s">
        <v>112</v>
      </c>
      <c r="K38" s="284"/>
      <c r="L38" s="60"/>
      <c r="M38" s="62"/>
      <c r="N38" s="331"/>
      <c r="O38" s="62"/>
      <c r="P38" s="154"/>
      <c r="Q38" s="3"/>
      <c r="R38" s="136"/>
      <c r="S38" s="3"/>
      <c r="T38" s="335"/>
      <c r="U38" s="136"/>
      <c r="V38" s="136"/>
      <c r="W38" s="336"/>
      <c r="X38" s="337"/>
      <c r="Y38" s="329"/>
      <c r="Z38" s="136"/>
      <c r="AA38" s="136"/>
      <c r="AB38" s="329"/>
      <c r="AC38" s="2"/>
      <c r="AD38" s="2"/>
      <c r="AE38" s="2"/>
      <c r="AF38" s="2"/>
    </row>
    <row r="39" spans="1:32" ht="20" customHeight="1" x14ac:dyDescent="0.2">
      <c r="A39" s="321" t="s">
        <v>113</v>
      </c>
      <c r="B39" s="3"/>
      <c r="C39" s="3"/>
      <c r="D39" s="3"/>
      <c r="E39" s="3"/>
      <c r="F39" s="3"/>
      <c r="G39" s="3"/>
      <c r="H39" s="331"/>
      <c r="I39" s="3"/>
      <c r="J39" s="150" t="s">
        <v>114</v>
      </c>
      <c r="K39" s="3"/>
      <c r="L39" s="60"/>
      <c r="M39" s="60"/>
      <c r="N39" s="136"/>
      <c r="O39" s="60"/>
      <c r="P39" s="338"/>
      <c r="Q39" s="3"/>
      <c r="R39" s="3"/>
      <c r="S39" s="3"/>
      <c r="T39" s="6"/>
      <c r="U39" s="3"/>
      <c r="V39" s="3"/>
      <c r="W39" s="17"/>
      <c r="X39" s="66" t="s">
        <v>115</v>
      </c>
      <c r="Y39" s="339"/>
      <c r="Z39" s="5"/>
      <c r="AA39" s="5"/>
      <c r="AB39" s="5"/>
      <c r="AC39" s="2"/>
      <c r="AD39" s="2"/>
      <c r="AE39" s="2"/>
      <c r="AF39" s="2"/>
    </row>
    <row r="40" spans="1:32" ht="20" customHeight="1" x14ac:dyDescent="0.2">
      <c r="A40" s="100" t="s">
        <v>116</v>
      </c>
      <c r="B40" s="60"/>
      <c r="C40" s="60"/>
      <c r="D40" s="60"/>
      <c r="E40" s="60"/>
      <c r="F40" s="60"/>
      <c r="G40" s="60"/>
      <c r="H40" s="331"/>
      <c r="I40" s="60"/>
      <c r="J40" s="150" t="s">
        <v>117</v>
      </c>
      <c r="K40" s="60"/>
      <c r="L40" s="60"/>
      <c r="M40" s="60"/>
      <c r="N40" s="60"/>
      <c r="O40" s="60"/>
      <c r="P40" s="60"/>
      <c r="Q40" s="60"/>
      <c r="R40" s="60"/>
      <c r="S40" s="60"/>
      <c r="T40" s="6"/>
      <c r="U40" s="60"/>
      <c r="V40" s="60"/>
      <c r="W40" s="17"/>
      <c r="X40" s="60"/>
      <c r="Y40" s="60"/>
      <c r="Z40" s="60"/>
      <c r="AA40" s="60"/>
      <c r="AB40" s="60"/>
      <c r="AC40" s="2"/>
      <c r="AD40" s="2"/>
      <c r="AE40" s="2"/>
      <c r="AF40" s="2"/>
    </row>
    <row r="41" spans="1:32" ht="20" customHeight="1" x14ac:dyDescent="0.2">
      <c r="A41" s="100" t="s">
        <v>118</v>
      </c>
      <c r="B41" s="60"/>
      <c r="C41" s="60"/>
      <c r="D41" s="60"/>
      <c r="E41" s="60"/>
      <c r="F41" s="60"/>
      <c r="G41" s="60"/>
      <c r="H41" s="60"/>
      <c r="I41" s="60"/>
      <c r="J41" s="150" t="s">
        <v>119</v>
      </c>
      <c r="K41" s="60"/>
      <c r="L41" s="60"/>
      <c r="M41" s="60"/>
      <c r="N41" s="60"/>
      <c r="O41" s="60"/>
      <c r="P41" s="340"/>
      <c r="Q41" s="340"/>
      <c r="R41" s="60"/>
      <c r="S41" s="60"/>
      <c r="T41" s="60"/>
      <c r="U41" s="60"/>
      <c r="V41" s="60"/>
      <c r="W41" s="60"/>
      <c r="X41" s="341"/>
      <c r="Y41" s="60"/>
      <c r="Z41" s="60"/>
      <c r="AA41" s="60"/>
      <c r="AB41" s="60"/>
      <c r="AC41" s="2"/>
      <c r="AD41" s="2"/>
      <c r="AE41" s="2"/>
      <c r="AF41" s="2"/>
    </row>
    <row r="42" spans="1:32" ht="20" customHeight="1" x14ac:dyDescent="0.2">
      <c r="A42" s="100" t="s">
        <v>120</v>
      </c>
      <c r="B42" s="60"/>
      <c r="C42" s="60"/>
      <c r="D42" s="60"/>
      <c r="E42" s="60"/>
      <c r="F42" s="60"/>
      <c r="G42" s="60"/>
      <c r="H42" s="60"/>
      <c r="I42" s="60"/>
      <c r="J42" s="150" t="s">
        <v>121</v>
      </c>
      <c r="K42" s="60"/>
      <c r="L42" s="60"/>
      <c r="M42" s="60"/>
      <c r="N42" s="60"/>
      <c r="O42" s="60"/>
      <c r="P42" s="3"/>
      <c r="Q42" s="3"/>
      <c r="R42" s="3"/>
      <c r="S42" s="3"/>
      <c r="T42" s="3"/>
      <c r="U42" s="60"/>
      <c r="V42" s="342"/>
      <c r="W42" s="3"/>
      <c r="X42" s="267" t="s">
        <v>122</v>
      </c>
      <c r="Y42" s="18"/>
      <c r="Z42" s="342"/>
      <c r="AA42" s="121"/>
      <c r="AB42" s="60"/>
      <c r="AC42" s="2"/>
      <c r="AD42" s="2"/>
      <c r="AE42" s="2"/>
      <c r="AF42" s="2"/>
    </row>
    <row r="43" spans="1:32" ht="20" customHeight="1" x14ac:dyDescent="0.2">
      <c r="A43" s="100" t="s">
        <v>123</v>
      </c>
      <c r="B43" s="60"/>
      <c r="C43" s="60"/>
      <c r="D43" s="60"/>
      <c r="E43" s="60"/>
      <c r="F43" s="60"/>
      <c r="G43" s="60"/>
      <c r="H43" s="60"/>
      <c r="I43" s="60"/>
      <c r="J43" s="150" t="s">
        <v>124</v>
      </c>
      <c r="K43" s="60"/>
      <c r="L43" s="60"/>
      <c r="M43" s="60"/>
      <c r="N43" s="60"/>
      <c r="O43" s="60"/>
      <c r="P43" s="341"/>
      <c r="Q43" s="60"/>
      <c r="R43" s="60"/>
      <c r="S43" s="19"/>
      <c r="T43" s="5"/>
      <c r="U43" s="60"/>
      <c r="V43" s="60"/>
      <c r="W43" s="60"/>
      <c r="X43" s="60"/>
      <c r="Y43" s="60"/>
      <c r="Z43" s="60"/>
      <c r="AA43" s="60"/>
      <c r="AB43" s="60"/>
      <c r="AC43" s="2"/>
      <c r="AD43" s="2"/>
      <c r="AE43" s="2"/>
      <c r="AF43" s="2"/>
    </row>
    <row r="44" spans="1:32" ht="24" customHeight="1" x14ac:dyDescent="0.2">
      <c r="A44" s="100" t="s">
        <v>125</v>
      </c>
      <c r="B44" s="3"/>
      <c r="C44" s="3"/>
      <c r="D44" s="3"/>
      <c r="E44" s="3"/>
      <c r="F44" s="343"/>
      <c r="G44" s="3"/>
      <c r="H44" s="3"/>
      <c r="I44" s="3"/>
      <c r="J44" s="150" t="s">
        <v>126</v>
      </c>
      <c r="K44" s="60"/>
      <c r="L44" s="60"/>
      <c r="M44" s="60"/>
      <c r="N44" s="60"/>
      <c r="O44" s="60"/>
      <c r="P44" s="60"/>
      <c r="Q44" s="60"/>
      <c r="R44" s="60"/>
      <c r="S44" s="13"/>
      <c r="T44" s="5"/>
      <c r="U44" s="3"/>
      <c r="V44" s="3"/>
      <c r="W44" s="3"/>
      <c r="X44" s="3"/>
      <c r="Y44" s="3"/>
      <c r="Z44" s="3"/>
      <c r="AA44" s="3"/>
      <c r="AB44" s="3"/>
      <c r="AC44" s="2"/>
      <c r="AD44" s="2"/>
      <c r="AE44" s="2"/>
      <c r="AF44" s="2"/>
    </row>
    <row r="45" spans="1:32" ht="20" customHeight="1" x14ac:dyDescent="0.2">
      <c r="A45" s="100" t="s">
        <v>127</v>
      </c>
      <c r="B45" s="60"/>
      <c r="C45" s="3"/>
      <c r="D45" s="3"/>
      <c r="E45" s="3"/>
      <c r="F45" s="3"/>
      <c r="G45" s="3"/>
      <c r="H45" s="3"/>
      <c r="I45" s="3"/>
      <c r="J45" s="3"/>
      <c r="K45" s="60"/>
      <c r="L45" s="60"/>
      <c r="M45" s="4"/>
      <c r="N45" s="4"/>
      <c r="O45" s="344"/>
      <c r="P45" s="9"/>
      <c r="Q45" s="4"/>
      <c r="R45" s="20"/>
      <c r="S45" s="13"/>
      <c r="T45" s="5"/>
      <c r="U45" s="3"/>
      <c r="V45" s="60"/>
      <c r="W45" s="60"/>
      <c r="X45" s="3"/>
      <c r="Y45" s="3"/>
      <c r="Z45" s="3"/>
      <c r="AA45" s="3"/>
      <c r="AB45" s="3"/>
      <c r="AC45" s="2"/>
      <c r="AD45" s="2"/>
      <c r="AE45" s="2"/>
      <c r="AF45" s="2"/>
    </row>
    <row r="46" spans="1:32" ht="19" customHeight="1" x14ac:dyDescent="0.2">
      <c r="A46" s="100" t="s">
        <v>128</v>
      </c>
      <c r="B46" s="3"/>
      <c r="C46" s="3"/>
      <c r="D46" s="3"/>
      <c r="E46" s="340"/>
      <c r="F46" s="340"/>
      <c r="G46" s="3"/>
      <c r="H46" s="3"/>
      <c r="I46" s="3"/>
      <c r="J46" s="3"/>
      <c r="K46" s="21"/>
      <c r="L46" s="4"/>
      <c r="M46" s="21"/>
      <c r="N46" s="4"/>
      <c r="O46" s="4"/>
      <c r="P46" s="9"/>
      <c r="Q46" s="4"/>
      <c r="R46" s="20"/>
      <c r="S46" s="345"/>
      <c r="T46" s="5"/>
      <c r="U46" s="3"/>
      <c r="V46" s="60"/>
      <c r="W46" s="60"/>
      <c r="X46" s="6"/>
      <c r="Y46" s="3"/>
      <c r="Z46" s="3"/>
      <c r="AA46" s="3"/>
      <c r="AB46" s="3"/>
      <c r="AC46" s="2"/>
      <c r="AD46" s="2"/>
      <c r="AE46" s="2"/>
      <c r="AF46" s="2"/>
    </row>
    <row r="47" spans="1:32" ht="18" customHeight="1" x14ac:dyDescent="0.2">
      <c r="A47" s="100" t="s">
        <v>129</v>
      </c>
      <c r="B47" s="3"/>
      <c r="C47" s="3"/>
      <c r="D47" s="181"/>
      <c r="E47" s="6"/>
      <c r="F47" s="60"/>
      <c r="G47" s="3"/>
      <c r="H47" s="277"/>
      <c r="I47" s="90"/>
      <c r="J47" s="3"/>
      <c r="K47" s="4"/>
      <c r="L47" s="60"/>
      <c r="M47" s="9"/>
      <c r="N47" s="21"/>
      <c r="O47" s="4"/>
      <c r="P47" s="346"/>
      <c r="Q47" s="346"/>
      <c r="R47" s="346"/>
      <c r="S47" s="345"/>
      <c r="T47" s="5"/>
      <c r="U47" s="3"/>
      <c r="V47" s="60"/>
      <c r="W47" s="60"/>
      <c r="X47" s="328"/>
      <c r="Y47" s="3"/>
      <c r="Z47" s="3"/>
      <c r="AA47" s="3"/>
      <c r="AB47" s="3"/>
      <c r="AC47" s="2"/>
      <c r="AD47" s="2"/>
      <c r="AE47" s="2"/>
      <c r="AF47" s="2"/>
    </row>
    <row r="48" spans="1:32" ht="20" customHeight="1" x14ac:dyDescent="0.2">
      <c r="A48" s="6"/>
      <c r="B48" s="3"/>
      <c r="C48" s="3"/>
      <c r="D48" s="19"/>
      <c r="E48" s="3"/>
      <c r="F48" s="5"/>
      <c r="G48" s="3"/>
      <c r="H48" s="3"/>
      <c r="I48" s="3"/>
      <c r="J48" s="3"/>
      <c r="K48" s="4"/>
      <c r="L48" s="2"/>
      <c r="M48" s="2"/>
      <c r="N48" s="21"/>
      <c r="O48" s="4"/>
      <c r="P48" s="22"/>
      <c r="Q48" s="4"/>
      <c r="R48" s="23"/>
      <c r="S48" s="24"/>
      <c r="T48" s="5"/>
      <c r="U48" s="3"/>
      <c r="V48" s="2"/>
      <c r="W48" s="2"/>
      <c r="X48" s="3"/>
      <c r="Y48" s="3"/>
      <c r="Z48" s="3"/>
      <c r="AA48" s="3"/>
      <c r="AB48" s="3"/>
      <c r="AC48" s="2"/>
      <c r="AD48" s="2"/>
      <c r="AE48" s="2"/>
      <c r="AF48" s="2"/>
    </row>
    <row r="49" spans="1:32" ht="20" customHeight="1" x14ac:dyDescent="0.2">
      <c r="A49" s="25" t="s">
        <v>130</v>
      </c>
      <c r="B49" s="44" t="s">
        <v>145</v>
      </c>
      <c r="C49" s="7"/>
      <c r="D49" s="7"/>
      <c r="E49" s="43"/>
      <c r="F49" s="5"/>
      <c r="G49" s="3"/>
      <c r="H49" s="3"/>
      <c r="I49" s="3"/>
      <c r="J49" s="3"/>
      <c r="K49" s="4"/>
      <c r="L49" s="2"/>
      <c r="M49" s="2"/>
      <c r="N49" s="9"/>
      <c r="O49" s="4"/>
      <c r="P49" s="22"/>
      <c r="Q49" s="4"/>
      <c r="R49" s="23"/>
      <c r="S49" s="4"/>
      <c r="T49" s="5"/>
      <c r="U49" s="3"/>
      <c r="V49" s="2"/>
      <c r="W49" s="2"/>
      <c r="X49" s="3"/>
      <c r="Y49" s="3"/>
      <c r="Z49" s="18"/>
      <c r="AA49" s="3"/>
      <c r="AB49" s="3"/>
      <c r="AC49" s="2"/>
      <c r="AD49" s="2"/>
      <c r="AE49" s="2"/>
      <c r="AF49" s="2"/>
    </row>
    <row r="50" spans="1:32" ht="19" customHeight="1" x14ac:dyDescent="0.2">
      <c r="A50" s="26" t="s">
        <v>137</v>
      </c>
      <c r="B50" s="27"/>
      <c r="C50" s="28"/>
      <c r="D50" s="28"/>
      <c r="E50" s="45"/>
      <c r="F50" s="46"/>
      <c r="G50" s="47"/>
      <c r="H50" s="47"/>
      <c r="I50" s="47"/>
      <c r="J50" s="47"/>
      <c r="K50" s="48"/>
      <c r="L50" s="48"/>
      <c r="M50" s="49"/>
      <c r="N50" s="50"/>
      <c r="O50" s="48"/>
      <c r="P50" s="22"/>
      <c r="Q50" s="4"/>
      <c r="R50" s="23"/>
      <c r="S50" s="4"/>
      <c r="T50" s="3"/>
      <c r="U50" s="2"/>
      <c r="V50" s="2"/>
      <c r="W50" s="17"/>
      <c r="X50" s="3"/>
      <c r="Y50" s="3"/>
      <c r="Z50" s="3"/>
      <c r="AA50" s="3"/>
      <c r="AB50" s="3"/>
      <c r="AC50" s="2"/>
      <c r="AD50" s="2"/>
      <c r="AE50" s="2"/>
      <c r="AF50" s="2"/>
    </row>
    <row r="51" spans="1:32" ht="20" customHeight="1" x14ac:dyDescent="0.2">
      <c r="A51" s="29" t="s">
        <v>20</v>
      </c>
      <c r="B51" s="30"/>
      <c r="C51" s="31"/>
      <c r="D51" s="31"/>
      <c r="E51" s="45"/>
      <c r="F51" s="46"/>
      <c r="G51" s="47"/>
      <c r="H51" s="47"/>
      <c r="I51" s="47"/>
      <c r="J51" s="47"/>
      <c r="K51" s="48"/>
      <c r="L51" s="48"/>
      <c r="M51" s="50"/>
      <c r="N51" s="50"/>
      <c r="O51" s="48"/>
      <c r="P51" s="22"/>
      <c r="Q51" s="4"/>
      <c r="R51" s="23"/>
      <c r="S51" s="4"/>
      <c r="T51" s="3"/>
      <c r="U51" s="3"/>
      <c r="V51" s="3"/>
      <c r="W51" s="17"/>
      <c r="X51" s="3"/>
      <c r="Y51" s="3"/>
      <c r="Z51" s="3"/>
      <c r="AA51" s="3"/>
      <c r="AB51" s="3"/>
      <c r="AC51" s="2"/>
      <c r="AD51" s="2"/>
      <c r="AE51" s="2"/>
      <c r="AF51" s="2"/>
    </row>
    <row r="52" spans="1:32" ht="20" customHeight="1" x14ac:dyDescent="0.2">
      <c r="A52" s="32" t="s">
        <v>138</v>
      </c>
      <c r="B52" s="33"/>
      <c r="C52" s="34"/>
      <c r="D52" s="34"/>
      <c r="E52" s="51"/>
      <c r="F52" s="46"/>
      <c r="G52" s="47"/>
      <c r="H52" s="47"/>
      <c r="I52" s="47"/>
      <c r="J52" s="47"/>
      <c r="K52" s="48"/>
      <c r="L52" s="48"/>
      <c r="M52" s="48"/>
      <c r="N52" s="48"/>
      <c r="O52" s="48"/>
      <c r="P52" s="22"/>
      <c r="Q52" s="4"/>
      <c r="R52" s="23"/>
      <c r="S52" s="4"/>
      <c r="T52" s="3"/>
      <c r="U52" s="3"/>
      <c r="V52" s="3"/>
      <c r="W52" s="3"/>
      <c r="X52" s="3"/>
      <c r="Y52" s="3"/>
      <c r="Z52" s="3"/>
      <c r="AA52" s="3"/>
      <c r="AB52" s="3"/>
      <c r="AC52" s="2"/>
      <c r="AD52" s="2"/>
      <c r="AE52" s="2"/>
      <c r="AF52" s="2"/>
    </row>
    <row r="53" spans="1:32" ht="20" customHeight="1" x14ac:dyDescent="0.2">
      <c r="A53" s="32" t="s">
        <v>139</v>
      </c>
      <c r="B53" s="33"/>
      <c r="C53" s="35"/>
      <c r="D53" s="35"/>
      <c r="E53" s="51"/>
      <c r="F53" s="52"/>
      <c r="G53" s="47"/>
      <c r="H53" s="47"/>
      <c r="I53" s="47"/>
      <c r="J53" s="47"/>
      <c r="K53" s="47"/>
      <c r="L53" s="48"/>
      <c r="M53" s="48"/>
      <c r="N53" s="48"/>
      <c r="O53" s="48"/>
      <c r="P53" s="4"/>
      <c r="Q53" s="22"/>
      <c r="R53" s="4"/>
      <c r="S53" s="23"/>
      <c r="T53" s="4"/>
      <c r="U53" s="3"/>
      <c r="V53" s="3"/>
      <c r="W53" s="3"/>
      <c r="X53" s="3"/>
      <c r="Y53" s="3"/>
      <c r="Z53" s="3"/>
      <c r="AA53" s="3"/>
      <c r="AB53" s="3"/>
      <c r="AC53" s="3"/>
      <c r="AD53" s="2"/>
      <c r="AE53" s="2"/>
      <c r="AF53" s="2"/>
    </row>
    <row r="54" spans="1:32" ht="20" customHeight="1" x14ac:dyDescent="0.2">
      <c r="A54" s="32" t="s">
        <v>140</v>
      </c>
      <c r="B54" s="36"/>
      <c r="C54" s="37"/>
      <c r="D54" s="37"/>
      <c r="E54" s="51"/>
      <c r="F54" s="47"/>
      <c r="G54" s="47"/>
      <c r="H54" s="47"/>
      <c r="I54" s="47"/>
      <c r="J54" s="47"/>
      <c r="K54" s="47"/>
      <c r="L54" s="48"/>
      <c r="M54" s="48"/>
      <c r="N54" s="48"/>
      <c r="O54" s="48"/>
      <c r="P54" s="4"/>
      <c r="Q54" s="22"/>
      <c r="R54" s="4"/>
      <c r="S54" s="23"/>
      <c r="T54" s="4"/>
      <c r="U54" s="3"/>
      <c r="V54" s="3"/>
      <c r="W54" s="3"/>
      <c r="X54" s="3"/>
      <c r="Y54" s="3"/>
      <c r="Z54" s="3"/>
      <c r="AA54" s="3"/>
      <c r="AB54" s="3"/>
      <c r="AC54" s="3"/>
      <c r="AD54" s="2"/>
      <c r="AE54" s="2"/>
      <c r="AF54" s="2"/>
    </row>
    <row r="55" spans="1:32" ht="20" customHeight="1" x14ac:dyDescent="0.2">
      <c r="A55" s="29" t="s">
        <v>141</v>
      </c>
      <c r="B55" s="36"/>
      <c r="C55" s="37"/>
      <c r="D55" s="37"/>
      <c r="E55" s="51"/>
      <c r="F55" s="53"/>
      <c r="G55" s="47"/>
      <c r="H55" s="47"/>
      <c r="I55" s="47"/>
      <c r="J55" s="47"/>
      <c r="K55" s="47"/>
      <c r="L55" s="48"/>
      <c r="M55" s="48"/>
      <c r="N55" s="48"/>
      <c r="O55" s="48"/>
      <c r="P55" s="4"/>
      <c r="Q55" s="22"/>
      <c r="R55" s="4"/>
      <c r="S55" s="23"/>
      <c r="T55" s="4"/>
      <c r="U55" s="3"/>
      <c r="V55" s="3"/>
      <c r="W55" s="3"/>
      <c r="X55" s="3"/>
      <c r="Y55" s="3"/>
      <c r="Z55" s="3"/>
      <c r="AA55" s="3"/>
      <c r="AB55" s="3"/>
      <c r="AC55" s="3"/>
      <c r="AD55" s="2"/>
      <c r="AE55" s="2"/>
      <c r="AF55" s="2"/>
    </row>
    <row r="56" spans="1:32" ht="20" customHeight="1" x14ac:dyDescent="0.2">
      <c r="A56" s="38" t="s">
        <v>20</v>
      </c>
      <c r="B56" s="36"/>
      <c r="C56" s="39"/>
      <c r="D56" s="39"/>
      <c r="E56" s="51"/>
      <c r="F56" s="47"/>
      <c r="G56" s="47"/>
      <c r="H56" s="47"/>
      <c r="I56" s="52"/>
      <c r="J56" s="52"/>
      <c r="K56" s="47"/>
      <c r="L56" s="48"/>
      <c r="M56" s="48"/>
      <c r="N56" s="48"/>
      <c r="O56" s="48"/>
      <c r="P56" s="4"/>
      <c r="Q56" s="20"/>
      <c r="R56" s="21"/>
      <c r="S56" s="23"/>
      <c r="T56" s="9"/>
      <c r="U56" s="3"/>
      <c r="V56" s="3"/>
      <c r="W56" s="3"/>
      <c r="X56" s="3"/>
      <c r="Y56" s="3"/>
      <c r="Z56" s="3"/>
      <c r="AA56" s="3"/>
      <c r="AB56" s="3"/>
      <c r="AC56" s="3"/>
      <c r="AD56" s="2"/>
      <c r="AE56" s="2"/>
      <c r="AF56" s="2"/>
    </row>
    <row r="57" spans="1:32" ht="20" customHeight="1" x14ac:dyDescent="0.2">
      <c r="A57" s="38" t="s">
        <v>24</v>
      </c>
      <c r="B57" s="36"/>
      <c r="C57" s="37"/>
      <c r="D57" s="37"/>
      <c r="E57" s="51"/>
      <c r="F57" s="47"/>
      <c r="G57" s="47"/>
      <c r="H57" s="47"/>
      <c r="I57" s="54"/>
      <c r="J57" s="54"/>
      <c r="K57" s="50"/>
      <c r="L57" s="50"/>
      <c r="M57" s="50"/>
      <c r="N57" s="50"/>
      <c r="O57" s="50"/>
      <c r="P57" s="2"/>
      <c r="Q57" s="2"/>
      <c r="R57" s="2"/>
      <c r="S57" s="2"/>
      <c r="T57" s="9"/>
      <c r="U57" s="3"/>
      <c r="V57" s="3"/>
      <c r="W57" s="3"/>
      <c r="X57" s="3"/>
      <c r="Y57" s="3"/>
      <c r="Z57" s="3"/>
      <c r="AA57" s="3"/>
      <c r="AB57" s="3"/>
      <c r="AC57" s="3"/>
      <c r="AD57" s="2"/>
      <c r="AE57" s="2"/>
      <c r="AF57" s="2"/>
    </row>
    <row r="58" spans="1:32" ht="20" customHeight="1" x14ac:dyDescent="0.2">
      <c r="A58" s="40" t="s">
        <v>28</v>
      </c>
      <c r="B58" s="41"/>
      <c r="C58" s="42"/>
      <c r="D58" s="42"/>
      <c r="E58" s="51"/>
      <c r="F58" s="47"/>
      <c r="G58" s="47"/>
      <c r="H58" s="49"/>
      <c r="I58" s="54"/>
      <c r="J58" s="54"/>
      <c r="K58" s="50"/>
      <c r="L58" s="49"/>
      <c r="M58" s="49"/>
      <c r="N58" s="49"/>
      <c r="O58" s="49"/>
      <c r="P58" s="2"/>
      <c r="Q58" s="2"/>
      <c r="R58" s="2"/>
      <c r="S58" s="2"/>
      <c r="T58" s="9"/>
      <c r="U58" s="3"/>
      <c r="V58" s="3"/>
      <c r="W58" s="3"/>
      <c r="X58" s="3"/>
      <c r="Y58" s="3"/>
      <c r="Z58" s="3"/>
      <c r="AA58" s="3"/>
      <c r="AB58" s="3"/>
      <c r="AC58" s="3"/>
      <c r="AD58" s="2"/>
      <c r="AE58" s="2"/>
      <c r="AF58" s="2"/>
    </row>
    <row r="59" spans="1:32" ht="20" customHeight="1" x14ac:dyDescent="0.2">
      <c r="A59" s="2"/>
      <c r="B59" s="2"/>
      <c r="C59" s="3"/>
      <c r="D59" s="3"/>
      <c r="E59" s="3"/>
      <c r="F59" s="3"/>
      <c r="G59" s="3"/>
      <c r="H59" s="6"/>
      <c r="I59" s="6"/>
      <c r="J59" s="6"/>
      <c r="K59" s="2"/>
      <c r="L59" s="15"/>
      <c r="M59" s="9"/>
      <c r="N59" s="9"/>
      <c r="O59" s="9"/>
      <c r="P59" s="2"/>
      <c r="Q59" s="13"/>
      <c r="R59" s="16"/>
      <c r="S59" s="14"/>
      <c r="T59" s="9"/>
      <c r="U59" s="3"/>
      <c r="V59" s="3"/>
      <c r="W59" s="3"/>
      <c r="X59" s="3"/>
      <c r="Y59" s="3"/>
      <c r="Z59" s="3"/>
      <c r="AA59" s="3"/>
      <c r="AB59" s="3"/>
      <c r="AC59" s="3"/>
      <c r="AD59" s="2"/>
      <c r="AE59" s="2"/>
      <c r="AF59" s="2"/>
    </row>
    <row r="60" spans="1:32" ht="20" customHeight="1" x14ac:dyDescent="0.2">
      <c r="A60" s="2"/>
      <c r="B60" s="2"/>
      <c r="C60" s="3"/>
      <c r="D60" s="3"/>
      <c r="E60" s="3"/>
      <c r="F60" s="3"/>
      <c r="G60" s="3"/>
      <c r="H60" s="6"/>
      <c r="I60" s="6"/>
      <c r="J60" s="6"/>
      <c r="K60" s="9"/>
      <c r="L60" s="15"/>
      <c r="M60" s="9"/>
      <c r="N60" s="2"/>
      <c r="O60" s="9"/>
      <c r="P60" s="2"/>
      <c r="Q60" s="2"/>
      <c r="R60" s="2"/>
      <c r="S60" s="2"/>
      <c r="T60" s="9"/>
      <c r="U60" s="3"/>
      <c r="V60" s="3"/>
      <c r="W60" s="3"/>
      <c r="X60" s="3"/>
      <c r="Y60" s="3"/>
      <c r="Z60" s="3"/>
      <c r="AA60" s="3"/>
      <c r="AB60" s="3"/>
      <c r="AC60" s="3"/>
      <c r="AD60" s="2"/>
      <c r="AE60" s="2"/>
      <c r="AF60" s="2"/>
    </row>
    <row r="61" spans="1:32" ht="20" customHeight="1" x14ac:dyDescent="0.2">
      <c r="A61" s="2"/>
      <c r="B61" s="2"/>
      <c r="C61" s="3"/>
      <c r="D61" s="3"/>
      <c r="E61" s="3"/>
      <c r="F61" s="3"/>
      <c r="G61" s="3"/>
      <c r="H61" s="6"/>
      <c r="I61" s="3"/>
      <c r="J61" s="3"/>
      <c r="K61" s="9"/>
      <c r="L61" s="8"/>
      <c r="M61" s="9"/>
      <c r="N61" s="9"/>
      <c r="O61" s="9"/>
      <c r="P61" s="8"/>
      <c r="Q61" s="9"/>
      <c r="R61" s="9"/>
      <c r="S61" s="9"/>
      <c r="T61" s="4"/>
      <c r="U61" s="3"/>
      <c r="V61" s="3"/>
      <c r="W61" s="3"/>
      <c r="X61" s="3"/>
      <c r="Y61" s="3"/>
      <c r="Z61" s="3"/>
      <c r="AA61" s="3"/>
      <c r="AB61" s="3"/>
      <c r="AC61" s="3"/>
      <c r="AD61" s="2"/>
      <c r="AE61" s="2"/>
      <c r="AF61" s="2"/>
    </row>
    <row r="62" spans="1:32" ht="16" customHeight="1" x14ac:dyDescent="0.2">
      <c r="A62" s="2"/>
      <c r="B62" s="2"/>
      <c r="C62" s="3"/>
      <c r="D62" s="3"/>
      <c r="E62" s="3"/>
      <c r="F62" s="3"/>
      <c r="G62" s="3"/>
      <c r="H62" s="6"/>
      <c r="I62" s="3"/>
      <c r="J62" s="3"/>
      <c r="K62" s="3"/>
      <c r="L62" s="4"/>
      <c r="M62" s="4"/>
      <c r="N62" s="4"/>
      <c r="O62" s="4"/>
      <c r="P62" s="4"/>
      <c r="Q62" s="4"/>
      <c r="R62" s="4"/>
      <c r="S62" s="4"/>
      <c r="T62" s="3"/>
      <c r="U62" s="3"/>
      <c r="V62" s="3"/>
      <c r="W62" s="3"/>
      <c r="X62" s="3"/>
      <c r="Y62" s="3"/>
      <c r="Z62" s="3"/>
      <c r="AA62" s="3"/>
      <c r="AB62" s="3"/>
      <c r="AC62" s="3"/>
      <c r="AD62" s="2"/>
      <c r="AE62" s="2"/>
      <c r="AF62" s="2"/>
    </row>
    <row r="63" spans="1:32" ht="15" customHeight="1" x14ac:dyDescent="0.2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  <c r="L63" s="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2"/>
      <c r="AE63" s="2"/>
      <c r="AF63" s="2"/>
    </row>
    <row r="64" spans="1:32" ht="15" customHeight="1" x14ac:dyDescent="0.2">
      <c r="A64" s="2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2"/>
      <c r="AE64" s="2"/>
      <c r="AF64" s="2"/>
    </row>
    <row r="65" spans="1:32" ht="15" customHeight="1" x14ac:dyDescent="0.2">
      <c r="A65" s="2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2"/>
      <c r="AE65" s="2"/>
      <c r="AF65" s="2"/>
    </row>
    <row r="66" spans="1:32" ht="15" customHeight="1" x14ac:dyDescent="0.2">
      <c r="A66" s="2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2"/>
      <c r="AE66" s="2"/>
      <c r="AF66" s="2"/>
    </row>
    <row r="67" spans="1:32" ht="15" customHeight="1" x14ac:dyDescent="0.2">
      <c r="A67" s="2"/>
      <c r="B67" s="2"/>
      <c r="C67" s="2"/>
      <c r="D67" s="2"/>
      <c r="E67" s="2"/>
      <c r="F67" s="2"/>
      <c r="G67" s="2"/>
      <c r="H67" s="3"/>
      <c r="I67" s="2"/>
      <c r="J67" s="2"/>
      <c r="K67" s="2"/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" customHeight="1" x14ac:dyDescent="0.2">
      <c r="A68" s="2"/>
      <c r="B68" s="2"/>
      <c r="C68" s="2"/>
      <c r="D68" s="2"/>
      <c r="E68" s="2"/>
      <c r="F68" s="2"/>
      <c r="G68" s="2"/>
      <c r="H68" s="3"/>
      <c r="I68" s="2"/>
      <c r="J68" s="2"/>
      <c r="K68" s="2"/>
      <c r="L68" s="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</sheetData>
  <phoneticPr fontId="48" type="noConversion"/>
  <conditionalFormatting sqref="G7 G9:G10 M16 V20 F34 E35">
    <cfRule type="cellIs" dxfId="0" priority="1" stopIfTrue="1" operator="lessThan">
      <formula>0</formula>
    </cfRule>
  </conditionalFormatting>
  <hyperlinks>
    <hyperlink ref="A55" r:id="rId1" display="matthewwebby@yahoo.co.uk"/>
  </hyperlinks>
  <pageMargins left="0.39000000000000007" right="0.39000000000000007" top="0.39000000000000007" bottom="0.39000000000000007" header="0.51" footer="0.51"/>
  <pageSetup scale="70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Fertiliser Order NZ kg.xls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2016-10-02T04:21:30Z</dcterms:created>
  <dcterms:modified xsi:type="dcterms:W3CDTF">2017-02-24T22:34:04Z</dcterms:modified>
</cp:coreProperties>
</file>