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101"/>
  <workbookPr date1904="1" showInkAnnotation="0"/>
  <mc:AlternateContent xmlns:mc="http://schemas.openxmlformats.org/markup-compatibility/2006">
    <mc:Choice Requires="x15">
      <x15ac:absPath xmlns:x15ac="http://schemas.microsoft.com/office/spreadsheetml/2010/11/ac" url="/Users/vaughanjones/Documents/File/Excels/"/>
    </mc:Choice>
  </mc:AlternateContent>
  <bookViews>
    <workbookView xWindow="700" yWindow="460" windowWidth="31300" windowHeight="17540" tabRatio="500"/>
  </bookViews>
  <sheets>
    <sheet name="Invoice VaughanJones.xls" sheetId="1" r:id="rId1"/>
  </sheets>
  <definedNames>
    <definedName name="_xlnm.Print_Area">'Invoice VaughanJones.xls'!$A$1:$O$41</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15" i="1" l="1"/>
  <c r="AA19" i="1"/>
  <c r="G19" i="1"/>
  <c r="H35" i="1"/>
  <c r="G28" i="1"/>
  <c r="G29" i="1"/>
  <c r="G22" i="1"/>
  <c r="G20" i="1"/>
  <c r="G21" i="1"/>
  <c r="G23" i="1"/>
  <c r="G24" i="1"/>
  <c r="G25" i="1"/>
  <c r="G26" i="1"/>
  <c r="G27" i="1"/>
  <c r="G30" i="1"/>
  <c r="G31" i="1"/>
  <c r="G32" i="1"/>
  <c r="G33" i="1"/>
  <c r="G34" i="1"/>
  <c r="G35" i="1"/>
  <c r="C8" i="1"/>
  <c r="C9" i="1"/>
  <c r="K15" i="1"/>
  <c r="AA27" i="1"/>
  <c r="H16" i="1"/>
  <c r="K16" i="1"/>
  <c r="Z11" i="1"/>
  <c r="Z12" i="1"/>
  <c r="F20" i="1"/>
  <c r="E20" i="1"/>
  <c r="F21" i="1"/>
  <c r="E21" i="1"/>
  <c r="F22" i="1"/>
  <c r="E22" i="1"/>
  <c r="F23" i="1"/>
  <c r="E23" i="1"/>
  <c r="F24" i="1"/>
  <c r="E24" i="1"/>
  <c r="F25" i="1"/>
  <c r="E25" i="1"/>
  <c r="F26" i="1"/>
  <c r="E26" i="1"/>
  <c r="F27" i="1"/>
  <c r="E27" i="1"/>
  <c r="F28" i="1"/>
  <c r="E28" i="1"/>
  <c r="F29" i="1"/>
  <c r="E29" i="1"/>
  <c r="F30" i="1"/>
  <c r="E30" i="1"/>
  <c r="F31" i="1"/>
  <c r="E31" i="1"/>
  <c r="F32" i="1"/>
  <c r="E32" i="1"/>
  <c r="F33" i="1"/>
  <c r="E33" i="1"/>
  <c r="F34" i="1"/>
  <c r="E34" i="1"/>
  <c r="F19" i="1"/>
  <c r="E19" i="1"/>
  <c r="E35" i="1"/>
  <c r="E8" i="1"/>
  <c r="E10" i="1"/>
  <c r="G9" i="1"/>
  <c r="G11" i="1"/>
  <c r="G12" i="1"/>
  <c r="D7" i="1"/>
  <c r="E16" i="1"/>
  <c r="E15" i="1"/>
  <c r="O28" i="1"/>
  <c r="O34" i="1"/>
  <c r="W19" i="1"/>
  <c r="O19" i="1"/>
  <c r="N22" i="1"/>
  <c r="O22" i="1"/>
  <c r="N27" i="1"/>
  <c r="O27" i="1"/>
  <c r="N29" i="1"/>
  <c r="O29" i="1"/>
  <c r="O35" i="1"/>
  <c r="AA30" i="1"/>
  <c r="AA24" i="1"/>
  <c r="F35" i="1"/>
  <c r="AA25" i="1"/>
  <c r="N21" i="1"/>
  <c r="N20" i="1"/>
  <c r="N23" i="1"/>
  <c r="N28" i="1"/>
  <c r="N35" i="1"/>
  <c r="M21" i="1"/>
  <c r="M19" i="1"/>
  <c r="M20" i="1"/>
  <c r="M22" i="1"/>
  <c r="M23" i="1"/>
  <c r="M28" i="1"/>
  <c r="M29" i="1"/>
  <c r="M35" i="1"/>
  <c r="L21" i="1"/>
  <c r="L19" i="1"/>
  <c r="L20" i="1"/>
  <c r="L22" i="1"/>
  <c r="L33" i="1"/>
  <c r="L23" i="1"/>
  <c r="L29" i="1"/>
  <c r="L35" i="1"/>
  <c r="K21" i="1"/>
  <c r="K19" i="1"/>
  <c r="K20" i="1"/>
  <c r="K22" i="1"/>
  <c r="K23" i="1"/>
  <c r="K35" i="1"/>
  <c r="J21" i="1"/>
  <c r="J19" i="1"/>
  <c r="J20" i="1"/>
  <c r="J22" i="1"/>
  <c r="J23" i="1"/>
  <c r="J35" i="1"/>
  <c r="P37" i="1"/>
  <c r="J37" i="1"/>
  <c r="N37" i="1"/>
  <c r="L37" i="1"/>
  <c r="H37" i="1"/>
  <c r="O36" i="1"/>
  <c r="N36" i="1"/>
  <c r="M36" i="1"/>
  <c r="L36" i="1"/>
  <c r="K36" i="1"/>
  <c r="J36" i="1"/>
  <c r="I19" i="1"/>
  <c r="I20" i="1"/>
  <c r="I21" i="1"/>
  <c r="I22" i="1"/>
  <c r="I23" i="1"/>
  <c r="I33" i="1"/>
  <c r="I35" i="1"/>
  <c r="I36" i="1"/>
  <c r="AA33" i="1"/>
  <c r="AA32" i="1"/>
  <c r="AA31" i="1"/>
  <c r="AA29" i="1"/>
  <c r="AA28" i="1"/>
  <c r="AA26" i="1"/>
  <c r="AA23" i="1"/>
  <c r="AA22" i="1"/>
  <c r="AA21" i="1"/>
  <c r="AA20" i="1"/>
</calcChain>
</file>

<file path=xl/sharedStrings.xml><?xml version="1.0" encoding="utf-8"?>
<sst xmlns="http://schemas.openxmlformats.org/spreadsheetml/2006/main" count="235" uniqueCount="201">
  <si>
    <t>ASAP</t>
    <phoneticPr fontId="2"/>
  </si>
  <si>
    <t>Farm supply #</t>
  </si>
  <si>
    <t>Self</t>
    <phoneticPr fontId="2"/>
  </si>
  <si>
    <t>kg/ha pa</t>
    <phoneticPr fontId="2"/>
  </si>
  <si>
    <t>Address</t>
    <phoneticPr fontId="2" type="noConversion"/>
  </si>
  <si>
    <t>Salt (coarse agricultural)**</t>
  </si>
  <si>
    <t>Agricultural lime can increase Mo levels.</t>
    <phoneticPr fontId="2"/>
  </si>
  <si>
    <t>Calcined Magnesite (30% Mg)</t>
    <phoneticPr fontId="2"/>
  </si>
  <si>
    <t>Maximum annual rates on high producing pastures.</t>
  </si>
  <si>
    <t xml:space="preserve">$/ha  </t>
  </si>
  <si>
    <t xml:space="preserve">      kg/ha</t>
  </si>
  <si>
    <t>N</t>
  </si>
  <si>
    <t>P</t>
  </si>
  <si>
    <t>K</t>
  </si>
  <si>
    <t>S</t>
  </si>
  <si>
    <t>NZ$</t>
    <phoneticPr fontId="2"/>
  </si>
  <si>
    <t>If it won’t fit, go File &gt; Page Setup snd reduce figure.</t>
  </si>
  <si>
    <t>&lt; Percentages in mix</t>
    <phoneticPr fontId="2"/>
  </si>
  <si>
    <t>%B &gt;</t>
    <phoneticPr fontId="2"/>
  </si>
  <si>
    <t>100-300</t>
  </si>
  <si>
    <t>40~70</t>
  </si>
  <si>
    <t>Kossier blend</t>
  </si>
  <si>
    <t>Triple Super (0-21-0-2)</t>
  </si>
  <si>
    <t xml:space="preserve">Mg oxide has 55% Mg. </t>
    <phoneticPr fontId="2"/>
  </si>
  <si>
    <t>Before printing, highlight all cells, press Command 1 or PC Control 1, then click Patterns &gt; click No Color and OK.</t>
  </si>
  <si>
    <t>Best Timothy 250. 0.25</t>
    <phoneticPr fontId="2"/>
  </si>
  <si>
    <t>Other</t>
    <phoneticPr fontId="2"/>
  </si>
  <si>
    <t>Serpentine (23% Mg)</t>
    <phoneticPr fontId="2"/>
  </si>
  <si>
    <t>See Row 47.</t>
    <phoneticPr fontId="2"/>
  </si>
  <si>
    <t>Cobalt Sulphate (21% Co)</t>
  </si>
  <si>
    <t>0.3-1</t>
  </si>
  <si>
    <t>Selcote Ultra slow release selenium has 1% Se and is available in most countries or contact  Mike Shirer  agbioresearch@xtra.co.nz</t>
    <phoneticPr fontId="2" type="noConversion"/>
  </si>
  <si>
    <t>A screen shot can be taken of what needs printing by going Shift Command (or Control) 4. It will appear on the Deskstop. Print it or copy and paste it to your word processor and print it.</t>
    <phoneticPr fontId="2" type="noConversion"/>
  </si>
  <si>
    <t>Don’t leave seed in anything with toxic fertilisers. Mix and sow immediately.</t>
  </si>
  <si>
    <r>
      <t>Some companies mix it in</t>
    </r>
    <r>
      <rPr>
        <sz val="12"/>
        <rFont val="Times New Roman"/>
      </rPr>
      <t>.</t>
    </r>
    <phoneticPr fontId="2" type="noConversion"/>
  </si>
  <si>
    <t>1.6% Na</t>
  </si>
  <si>
    <t>Na</t>
  </si>
  <si>
    <t>If not mixed thoroughly by the supplier, mix thoroughly and spread evenly.</t>
  </si>
  <si>
    <t>Use information in Columns Y and Z to calculate the amounts to apply.</t>
    <phoneticPr fontId="2" type="noConversion"/>
  </si>
  <si>
    <t>Total kg</t>
    <phoneticPr fontId="2"/>
  </si>
  <si>
    <t xml:space="preserve">This can adversely affect seedlings. Sulphate of Potash at $1,090 doesn’t, but it leaches more quickly. A 50/50mix can be the best. </t>
    <phoneticPr fontId="2"/>
  </si>
  <si>
    <t>Zinc sulphate Mono (35% Zn)</t>
  </si>
  <si>
    <t>Sodium Molybdate</t>
  </si>
  <si>
    <t>Email</t>
  </si>
  <si>
    <t>Apply just before rain on recently grazed paddocks and don't allow animals to graze it until all is washed off leaves.</t>
  </si>
  <si>
    <t>&lt; Enter the mixing charge/tonne, if any.</t>
  </si>
  <si>
    <t>Fax 07-575-6511</t>
  </si>
  <si>
    <t>Don’t leave seed in anything with toxic fertilisers. Mix sow and bury immediately.</t>
    <phoneticPr fontId="2" type="noConversion"/>
  </si>
  <si>
    <t xml:space="preserve"> for your nearest supplier anywhere in the world. The cost is low and if needed, the benefits are high. See Elements &gt; Selenium.</t>
  </si>
  <si>
    <t>Box 413960</t>
  </si>
  <si>
    <t>Iron carbonate Fe</t>
  </si>
  <si>
    <t>As required by NZ Nutrient Budgeting, this mix applies the amounts per acre in Column H and the % in rows 36 &amp; 37.</t>
  </si>
  <si>
    <t>&lt; Totals in mix</t>
    <phoneticPr fontId="2"/>
  </si>
  <si>
    <t>0.5-1</t>
  </si>
  <si>
    <t>If it won’t fit, go File &gt; Page Setup &gt; Page &gt; Adjust to a smaller percentage.</t>
  </si>
  <si>
    <t>Oversowing possibiIlty with lime mixes on pasture</t>
  </si>
  <si>
    <t>kg/ha</t>
  </si>
  <si>
    <t>Tonic Plantain &amp; Chicory</t>
  </si>
  <si>
    <t>kg/ha pa</t>
    <phoneticPr fontId="2"/>
  </si>
  <si>
    <t xml:space="preserve">Don't apply on its own. </t>
    <phoneticPr fontId="2"/>
  </si>
  <si>
    <t>Rorisons Sales &lt;sales@rorisons.co.nz&gt;</t>
  </si>
  <si>
    <t>Soluble in 2% citric acid</t>
  </si>
  <si>
    <t>They mix in  trace elements.</t>
    <phoneticPr fontId="2" type="noConversion"/>
  </si>
  <si>
    <t xml:space="preserve">Use information in columns Y and Z for quantities. </t>
    <phoneticPr fontId="2"/>
  </si>
  <si>
    <t>Copper Hydroxide lump free 24% Cu</t>
  </si>
  <si>
    <t>Brassicas are better for animal health if not too much sulphur is applied.</t>
  </si>
  <si>
    <t xml:space="preserve">Copyright© 1990 GrazingInfo Ltd </t>
  </si>
  <si>
    <t>&lt; Percentages in mix</t>
  </si>
  <si>
    <t>New pasture</t>
    <phoneticPr fontId="2"/>
  </si>
  <si>
    <t>Enter yours below.</t>
    <phoneticPr fontId="2"/>
  </si>
  <si>
    <t>tonne</t>
    <phoneticPr fontId="2"/>
  </si>
  <si>
    <t>kg/ha</t>
    <phoneticPr fontId="2"/>
  </si>
  <si>
    <t>Muriate of Potash (0-0-50-0)</t>
    <phoneticPr fontId="2"/>
  </si>
  <si>
    <t>Depending on pasture analysis.</t>
  </si>
  <si>
    <t>Sales tax, GST and VAT are not included.</t>
  </si>
  <si>
    <t>Mg</t>
  </si>
  <si>
    <t>CaCO3</t>
  </si>
  <si>
    <t>% elements in mix &gt;</t>
  </si>
  <si>
    <t>Use View &lt; Zoom to adjust the page size. Read each spreadsheet from the top down to see what it does and how it operates.</t>
  </si>
  <si>
    <t>After all is entered adjust H19 to get the number of loads for the orders in cells D &amp; C 7 cells for the lowest freight price.</t>
  </si>
  <si>
    <t>Bealey NEA2  tetraploid ryegrass</t>
  </si>
  <si>
    <t>in mix</t>
    <phoneticPr fontId="2"/>
  </si>
  <si>
    <t>Lucerne 50. 0.25</t>
    <phoneticPr fontId="2"/>
  </si>
  <si>
    <t>For</t>
  </si>
  <si>
    <t>Carrier</t>
  </si>
  <si>
    <t>Spreader</t>
  </si>
  <si>
    <t>Enter and keep your fertiliser and lime suppliers' names and addresses here to copy and paste to save typing.</t>
    <phoneticPr fontId="2" type="noConversion"/>
  </si>
  <si>
    <t>Or half a kg twice a year.</t>
    <phoneticPr fontId="2" type="noConversion"/>
  </si>
  <si>
    <t>* = Salt</t>
  </si>
  <si>
    <t>Best cocksfoot 100. 0.25</t>
    <phoneticPr fontId="2"/>
  </si>
  <si>
    <t>Typical</t>
  </si>
  <si>
    <t>Trials show 6 kg most economical - if needed.</t>
    <phoneticPr fontId="2"/>
  </si>
  <si>
    <t>Totals</t>
    <phoneticPr fontId="2"/>
  </si>
  <si>
    <t>Rorisons Mineral Development Ltd</t>
  </si>
  <si>
    <t>Aerodrome Rd</t>
  </si>
  <si>
    <t>Mt Maunganui</t>
  </si>
  <si>
    <t>*Slow release boron. Boron contacting seed reduces germination.</t>
  </si>
  <si>
    <t>Trojan NEA2  diploid ryegrass</t>
  </si>
  <si>
    <t>Max in a mix is 22% for safety &amp; no explosions. Brassicas are better for animal health if not too much sulphur is applied.</t>
    <phoneticPr fontId="2"/>
  </si>
  <si>
    <t>Ca</t>
    <phoneticPr fontId="2"/>
  </si>
  <si>
    <t>Has no lumps that animals can eat and possibly die.</t>
    <phoneticPr fontId="2"/>
  </si>
  <si>
    <t>40% sodium 80% chlorine</t>
  </si>
  <si>
    <t>20~40</t>
  </si>
  <si>
    <t>Rorisons cart 10, 20 and 30 tonne loads ex Aria &amp; depots.</t>
  </si>
  <si>
    <t>SoA</t>
    <phoneticPr fontId="2" type="noConversion"/>
  </si>
  <si>
    <t>21N /23S</t>
    <phoneticPr fontId="2" type="noConversion"/>
  </si>
  <si>
    <t>Urea 46N</t>
    <phoneticPr fontId="2" type="noConversion"/>
  </si>
  <si>
    <t>Seeds per m2 &amp; kg/ha to sow into a perfect firm seed bed</t>
    <phoneticPr fontId="2"/>
  </si>
  <si>
    <t>Kopu 2 large leaf white clover</t>
  </si>
  <si>
    <t>Ca</t>
  </si>
  <si>
    <t>Travel closely. Elemental sulphur, boron, copper, etc,. mix well with reactive phosphates, but they don’t throw far.</t>
  </si>
  <si>
    <t>To print go File Print, click From 1 &gt; Preview &gt; check layout and Print.</t>
  </si>
  <si>
    <t>For crops use fast release chips (1% Se)</t>
    <phoneticPr fontId="2"/>
  </si>
  <si>
    <t>Paddock numbers</t>
  </si>
  <si>
    <t>Crop</t>
  </si>
  <si>
    <t>Prices are from Column X.</t>
  </si>
  <si>
    <t>DAP (18-20-0-2)</t>
  </si>
  <si>
    <t>10~20</t>
  </si>
  <si>
    <t>Ph 075-756-210</t>
  </si>
  <si>
    <t>SelcoteUltra slow release selenium***</t>
    <phoneticPr fontId="2"/>
  </si>
  <si>
    <t>OrganiBOR chips 10% B slow release *</t>
    <phoneticPr fontId="2"/>
  </si>
  <si>
    <t>**Salt attracts moisture, so cover the mix &amp; spread ASAP.</t>
    <phoneticPr fontId="2"/>
  </si>
  <si>
    <t>Tahora 2 high N small leaf clover</t>
  </si>
  <si>
    <t>Enter or delete seeds to be oversown</t>
  </si>
  <si>
    <t>kg per tonne</t>
    <phoneticPr fontId="2"/>
  </si>
  <si>
    <t xml:space="preserve">Enter the amount of the main fertiliser you want to apply in H 19. It can be adjusted later. </t>
    <phoneticPr fontId="2"/>
  </si>
  <si>
    <t>Enter the mixing charge/ton if any, in P16 or ask them to not charge you as a good client.</t>
    <phoneticPr fontId="2"/>
  </si>
  <si>
    <t>Apply rates based on Pasture Mineral Analysis figures and columns Y and Z..</t>
    <phoneticPr fontId="2" type="noConversion"/>
  </si>
  <si>
    <t>Check with your carrier for truck and trailer sizes to keep cartage prices low. Adjust H 19 to achieve full loads.</t>
    <phoneticPr fontId="2"/>
  </si>
  <si>
    <t>Enter number of hectares in B 11.</t>
    <phoneticPr fontId="2"/>
  </si>
  <si>
    <t>Printing. Set Print Area to A1 to O 39 by going to File &gt; Print area &gt; Set print area.</t>
    <phoneticPr fontId="2"/>
  </si>
  <si>
    <t>Fertiliser Nutrient Planner kg</t>
    <phoneticPr fontId="2"/>
  </si>
  <si>
    <t>Hectares</t>
  </si>
  <si>
    <t>Farm</t>
  </si>
  <si>
    <t>Runoff</t>
  </si>
  <si>
    <t xml:space="preserve">Rorison trucks are 10 tonne and trailers 20 tonne. They can supply and mix in fertiliser and trace elements. </t>
  </si>
  <si>
    <t>Na &gt;</t>
  </si>
  <si>
    <t>%Co</t>
  </si>
  <si>
    <t>%Cu</t>
  </si>
  <si>
    <t>%Zn</t>
  </si>
  <si>
    <t>%Se</t>
  </si>
  <si>
    <t xml:space="preserve">30 tonne loads work out the cheapest per tonne. </t>
  </si>
  <si>
    <t xml:space="preserve"> Quote # &gt;</t>
  </si>
  <si>
    <t xml:space="preserve"> Order # &gt; </t>
  </si>
  <si>
    <t>Rorisons cart 10, 20 &amp; 30 tonne loads ex Aria &amp; depots.</t>
  </si>
  <si>
    <t>&lt; Owner</t>
  </si>
  <si>
    <t>&lt; Sharemilker</t>
  </si>
  <si>
    <t>&lt; Manager</t>
  </si>
  <si>
    <t>***Organic farmers apply no more than 0.5 kg/ha of Red Selenium Chips, &amp; twice a year to maintain optimum selenium levels in pasture.</t>
  </si>
  <si>
    <t>0.2 each</t>
  </si>
  <si>
    <t>Plantain 50 &amp; chicory 80.</t>
  </si>
  <si>
    <t xml:space="preserve">White clover 140. </t>
  </si>
  <si>
    <t xml:space="preserve">Trojan NEA2  diploid ryegrass </t>
  </si>
  <si>
    <t>Fertiliser values</t>
  </si>
  <si>
    <t>Number of loads&gt;</t>
  </si>
  <si>
    <t>Per tonne</t>
  </si>
  <si>
    <t>Tonnes bulk</t>
  </si>
  <si>
    <t>per tonne&gt;</t>
  </si>
  <si>
    <t>Spreading</t>
  </si>
  <si>
    <t>Cost</t>
  </si>
  <si>
    <t>Spread</t>
  </si>
  <si>
    <t>On farm&gt;</t>
  </si>
  <si>
    <t>Your tax rate</t>
  </si>
  <si>
    <t xml:space="preserve"> Total per tonne after tax</t>
  </si>
  <si>
    <t>Total</t>
  </si>
  <si>
    <t xml:space="preserve">These prices are not exact. Rorisons will be. </t>
  </si>
  <si>
    <t>lb/ha</t>
  </si>
  <si>
    <t>lb/acre</t>
  </si>
  <si>
    <t>lb/acre or</t>
  </si>
  <si>
    <t>Address</t>
  </si>
  <si>
    <t>kg of mix per ha is</t>
  </si>
  <si>
    <t xml:space="preserve">kg of Gafsa per ha is </t>
  </si>
  <si>
    <t xml:space="preserve">Instructions: Enter your information into yellow cells. Don’t type over blue cells. They contain formulae. </t>
  </si>
  <si>
    <t>Enter your information over the yellow cells and your prices in column X.</t>
  </si>
  <si>
    <t>Version &gt;</t>
  </si>
  <si>
    <t>Date</t>
  </si>
  <si>
    <t>Prices/</t>
  </si>
  <si>
    <t>Aim for .00 by changing high volume figures or area.</t>
  </si>
  <si>
    <t>Soluble in 2% citric acid 40%</t>
  </si>
  <si>
    <t>Urea</t>
  </si>
  <si>
    <t>Post code</t>
  </si>
  <si>
    <t>Gafsa Reactive Phosphate Tunisia. 13% P.</t>
  </si>
  <si>
    <t xml:space="preserve">Gafsa RP 40% soluble in 2% citric acid. </t>
  </si>
  <si>
    <t>Typical mix. Enter yours.</t>
  </si>
  <si>
    <t>When deficient based on pasture analysis</t>
  </si>
  <si>
    <t>Elemental sulphur Saudi (100%S)</t>
  </si>
  <si>
    <t xml:space="preserve"> pH 5.5.</t>
  </si>
  <si>
    <t>tons of Gafsa per acre</t>
  </si>
  <si>
    <t>tons of mix per acre</t>
  </si>
  <si>
    <t xml:space="preserve"> large leaf white clover</t>
  </si>
  <si>
    <t xml:space="preserve">Phone </t>
  </si>
  <si>
    <t xml:space="preserve">Enter over yellow cells </t>
  </si>
  <si>
    <t>Ammo 34-0-0-12)</t>
  </si>
  <si>
    <t>Freight estimate&gt;</t>
  </si>
  <si>
    <t>Version</t>
  </si>
  <si>
    <t>Tabu winter ryegrass yields 50% more than Tama at 18 kg per hectare.</t>
  </si>
  <si>
    <t>Using lime to oversow seeds saves costs.</t>
  </si>
  <si>
    <t>Required</t>
  </si>
  <si>
    <t>Type Name Here</t>
  </si>
  <si>
    <t>(Needed for delivery cost)</t>
  </si>
  <si>
    <t>(or enter your fertiliser suppliers)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</si>
</sst>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8" formatCode="&quot;$&quot;#,##0.00;[Red]\-&quot;$&quot;#,##0.00"/>
    <numFmt numFmtId="187" formatCode="\$#,##0\ ;\(\$#,##0\)"/>
    <numFmt numFmtId="189" formatCode="\$#,##0.00\ ;\(\$#,##0.00\)"/>
    <numFmt numFmtId="193" formatCode="&quot;$&quot;#,##0"/>
    <numFmt numFmtId="194" formatCode="0.000"/>
    <numFmt numFmtId="195" formatCode="&quot;$&quot;#,##0.00"/>
    <numFmt numFmtId="205" formatCode="0.0"/>
    <numFmt numFmtId="207" formatCode="#,##0.0"/>
    <numFmt numFmtId="208" formatCode="#,##0.0%"/>
    <numFmt numFmtId="209" formatCode="\$0"/>
    <numFmt numFmtId="210" formatCode="\$#,##0"/>
    <numFmt numFmtId="211" formatCode="#,##0%\ ;\(#,##0%\)"/>
    <numFmt numFmtId="212" formatCode="#,##0%"/>
    <numFmt numFmtId="213" formatCode="00000"/>
    <numFmt numFmtId="214" formatCode="0.0000"/>
    <numFmt numFmtId="219" formatCode="&quot;$&quot;#,##0;[Red]&quot;$&quot;#,##0"/>
  </numFmts>
  <fonts count="33" x14ac:knownFonts="1">
    <font>
      <sz val="10"/>
      <color indexed="8"/>
      <name val="Geneva"/>
    </font>
    <font>
      <u/>
      <sz val="10"/>
      <color indexed="12"/>
      <name val="Geneva"/>
    </font>
    <font>
      <sz val="8"/>
      <name val="Verdana"/>
    </font>
    <font>
      <b/>
      <sz val="14"/>
      <color indexed="10"/>
      <name val="Times New Roman"/>
    </font>
    <font>
      <b/>
      <sz val="12"/>
      <color indexed="10"/>
      <name val="Times New Roman"/>
    </font>
    <font>
      <b/>
      <sz val="14"/>
      <name val="Times New Roman"/>
    </font>
    <font>
      <sz val="12"/>
      <name val="Times New Roman"/>
    </font>
    <font>
      <b/>
      <sz val="12"/>
      <name val="Times New Roman"/>
    </font>
    <font>
      <b/>
      <sz val="11"/>
      <name val="Times New Roman"/>
    </font>
    <font>
      <b/>
      <sz val="13"/>
      <name val="Times New Roman"/>
    </font>
    <font>
      <sz val="13"/>
      <name val="Times New Roman"/>
    </font>
    <font>
      <sz val="14"/>
      <name val="Times New Roman"/>
      <family val="1"/>
    </font>
    <font>
      <b/>
      <sz val="13"/>
      <color indexed="10"/>
      <name val="Times New Roman"/>
    </font>
    <font>
      <sz val="13"/>
      <color indexed="8"/>
      <name val="Times New Roman"/>
      <family val="1"/>
    </font>
    <font>
      <u/>
      <sz val="12"/>
      <name val="Times New Roman"/>
    </font>
    <font>
      <b/>
      <u/>
      <sz val="14"/>
      <name val="Times New Roman"/>
    </font>
    <font>
      <sz val="12"/>
      <color indexed="8"/>
      <name val="Times New Roman"/>
    </font>
    <font>
      <b/>
      <sz val="10"/>
      <name val="Times New Roman"/>
    </font>
    <font>
      <sz val="10"/>
      <color indexed="8"/>
      <name val="Geneva"/>
    </font>
    <font>
      <sz val="11"/>
      <name val="Times New Roman"/>
    </font>
    <font>
      <u/>
      <sz val="11"/>
      <name val="Times New Roman"/>
    </font>
    <font>
      <b/>
      <sz val="16"/>
      <name val="Times New Roman"/>
    </font>
    <font>
      <sz val="11"/>
      <color indexed="8"/>
      <name val="Times New Roman"/>
    </font>
    <font>
      <b/>
      <sz val="15"/>
      <name val="Times New Roman"/>
    </font>
    <font>
      <u/>
      <sz val="14"/>
      <color indexed="12"/>
      <name val="N Helvetica Narrow"/>
    </font>
    <font>
      <sz val="15"/>
      <name val="Times New Roman"/>
    </font>
    <font>
      <b/>
      <sz val="13"/>
      <color rgb="FFFF1C07"/>
      <name val="Times New Roman"/>
    </font>
    <font>
      <b/>
      <sz val="14"/>
      <color rgb="FFFF0000"/>
      <name val="Times New Roman"/>
    </font>
    <font>
      <b/>
      <sz val="12"/>
      <color rgb="FFFF0000"/>
      <name val="Times New Roman"/>
    </font>
    <font>
      <b/>
      <sz val="13"/>
      <color rgb="FFFF0000"/>
      <name val="Times New Roman"/>
    </font>
    <font>
      <sz val="12"/>
      <color rgb="FF000000"/>
      <name val="Times New Roman"/>
    </font>
    <font>
      <b/>
      <u/>
      <sz val="14"/>
      <color theme="1"/>
      <name val="Times New Roman"/>
    </font>
    <font>
      <sz val="12"/>
      <color rgb="FF3366FF"/>
      <name val="Times New Roman"/>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rgb="FF9CFFFE"/>
        <bgColor rgb="FF000000"/>
      </patternFill>
    </fill>
    <fill>
      <patternFill patternType="solid">
        <fgColor rgb="FFFFFF99"/>
        <bgColor rgb="FF000000"/>
      </patternFill>
    </fill>
    <fill>
      <patternFill patternType="solid">
        <fgColor rgb="FFFFF898"/>
        <bgColor rgb="FF000000"/>
      </patternFill>
    </fill>
    <fill>
      <patternFill patternType="solid">
        <fgColor rgb="FF9CFFFE"/>
        <bgColor indexed="64"/>
      </patternFill>
    </fill>
    <fill>
      <patternFill patternType="solid">
        <fgColor rgb="FFCCFFFF"/>
        <bgColor rgb="FF000000"/>
      </patternFill>
    </fill>
    <fill>
      <patternFill patternType="solid">
        <fgColor rgb="FFCCFFFF"/>
        <bgColor indexed="64"/>
      </patternFill>
    </fill>
    <fill>
      <patternFill patternType="solid">
        <fgColor rgb="FFFFFF9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290">
    <xf numFmtId="0" fontId="0" fillId="0" borderId="0" xfId="0"/>
    <xf numFmtId="0" fontId="3" fillId="0" borderId="0" xfId="0" applyFont="1" applyAlignment="1" applyProtection="1">
      <alignment horizontal="left"/>
      <protection locked="0"/>
    </xf>
    <xf numFmtId="0" fontId="3" fillId="0" borderId="0" xfId="0" applyFont="1"/>
    <xf numFmtId="0" fontId="3" fillId="0" borderId="0" xfId="0" applyFont="1" applyProtection="1">
      <protection locked="0"/>
    </xf>
    <xf numFmtId="0" fontId="3" fillId="0" borderId="0" xfId="0" applyFont="1" applyFill="1"/>
    <xf numFmtId="0" fontId="6" fillId="0" borderId="0" xfId="0" applyFont="1" applyFill="1"/>
    <xf numFmtId="0" fontId="7" fillId="0" borderId="0" xfId="0" applyFont="1" applyFill="1" applyProtection="1">
      <protection locked="0"/>
    </xf>
    <xf numFmtId="4" fontId="8" fillId="0" borderId="0" xfId="0" applyNumberFormat="1" applyFont="1" applyFill="1" applyAlignment="1" applyProtection="1">
      <alignment horizontal="left"/>
      <protection locked="0"/>
    </xf>
    <xf numFmtId="4" fontId="6" fillId="0" borderId="0" xfId="0" applyNumberFormat="1" applyFont="1" applyFill="1" applyBorder="1" applyAlignment="1" applyProtection="1">
      <alignment horizontal="right"/>
      <protection locked="0"/>
    </xf>
    <xf numFmtId="0" fontId="6" fillId="0" borderId="0" xfId="0" applyNumberFormat="1" applyFont="1" applyFill="1" applyBorder="1" applyAlignment="1" applyProtection="1">
      <protection locked="0"/>
    </xf>
    <xf numFmtId="0" fontId="9" fillId="0" borderId="0" xfId="0" applyNumberFormat="1" applyFont="1" applyFill="1" applyBorder="1" applyAlignment="1" applyProtection="1">
      <protection locked="0"/>
    </xf>
    <xf numFmtId="4" fontId="10" fillId="0" borderId="0" xfId="0" applyNumberFormat="1" applyFont="1" applyFill="1" applyBorder="1" applyAlignment="1" applyProtection="1">
      <alignment horizontal="right"/>
      <protection locked="0"/>
    </xf>
    <xf numFmtId="4" fontId="10" fillId="0" borderId="0" xfId="0" applyNumberFormat="1" applyFont="1" applyFill="1" applyBorder="1" applyAlignment="1" applyProtection="1">
      <alignment horizontal="left"/>
      <protection locked="0"/>
    </xf>
    <xf numFmtId="0" fontId="6" fillId="0" borderId="0" xfId="0" applyNumberFormat="1" applyFont="1" applyFill="1" applyBorder="1" applyAlignment="1" applyProtection="1">
      <alignment horizontal="left"/>
      <protection locked="0"/>
    </xf>
    <xf numFmtId="0" fontId="6" fillId="0" borderId="0" xfId="0" applyFont="1" applyFill="1" applyAlignment="1" applyProtection="1">
      <alignment horizontal="left"/>
      <protection locked="0"/>
    </xf>
    <xf numFmtId="0" fontId="10" fillId="0" borderId="0" xfId="0" applyNumberFormat="1" applyFont="1" applyFill="1" applyBorder="1" applyAlignment="1" applyProtection="1">
      <protection locked="0"/>
    </xf>
    <xf numFmtId="0" fontId="10" fillId="0" borderId="0" xfId="0" applyFont="1" applyFill="1"/>
    <xf numFmtId="0" fontId="10" fillId="0" borderId="0" xfId="0" applyNumberFormat="1" applyFont="1" applyFill="1" applyBorder="1" applyAlignment="1" applyProtection="1">
      <alignment horizontal="right"/>
      <protection locked="0"/>
    </xf>
    <xf numFmtId="4" fontId="6" fillId="0" borderId="0" xfId="0" applyNumberFormat="1" applyFont="1" applyFill="1" applyBorder="1" applyAlignment="1" applyProtection="1">
      <alignment horizontal="left"/>
      <protection locked="0"/>
    </xf>
    <xf numFmtId="2" fontId="10" fillId="0" borderId="0" xfId="0" applyNumberFormat="1" applyFont="1" applyFill="1" applyBorder="1" applyAlignment="1" applyProtection="1">
      <alignment horizontal="left"/>
      <protection locked="0"/>
    </xf>
    <xf numFmtId="3" fontId="10" fillId="0" borderId="0" xfId="0" applyNumberFormat="1" applyFont="1" applyFill="1" applyBorder="1" applyAlignment="1" applyProtection="1">
      <alignment horizontal="right"/>
      <protection locked="0"/>
    </xf>
    <xf numFmtId="4" fontId="6" fillId="0" borderId="0" xfId="0" applyNumberFormat="1" applyFont="1" applyFill="1" applyBorder="1" applyAlignment="1" applyProtection="1">
      <alignment horizontal="center"/>
      <protection locked="0"/>
    </xf>
    <xf numFmtId="2" fontId="7" fillId="0" borderId="0" xfId="0" applyNumberFormat="1" applyFont="1" applyFill="1" applyBorder="1" applyAlignment="1" applyProtection="1">
      <alignment horizontal="right"/>
      <protection locked="0"/>
    </xf>
    <xf numFmtId="0" fontId="6" fillId="0" borderId="0" xfId="0" applyNumberFormat="1" applyFont="1" applyFill="1" applyBorder="1" applyAlignment="1" applyProtection="1">
      <alignment horizontal="center"/>
      <protection locked="0"/>
    </xf>
    <xf numFmtId="4" fontId="14" fillId="0" borderId="0" xfId="0" applyNumberFormat="1" applyFont="1" applyFill="1" applyBorder="1" applyAlignment="1" applyProtection="1">
      <alignment horizontal="right"/>
      <protection locked="0"/>
    </xf>
    <xf numFmtId="3" fontId="6" fillId="0" borderId="0" xfId="0" applyNumberFormat="1" applyFont="1" applyFill="1" applyBorder="1" applyAlignment="1" applyProtection="1">
      <alignment horizontal="left"/>
      <protection locked="0"/>
    </xf>
    <xf numFmtId="0" fontId="11" fillId="0" borderId="0" xfId="0" applyNumberFormat="1" applyFont="1" applyFill="1" applyBorder="1" applyAlignment="1" applyProtection="1">
      <alignment horizontal="left"/>
      <protection locked="0"/>
    </xf>
    <xf numFmtId="0" fontId="10" fillId="0" borderId="0" xfId="0" applyNumberFormat="1" applyFont="1" applyFill="1" applyBorder="1" applyAlignment="1" applyProtection="1">
      <alignment horizontal="left"/>
      <protection locked="0"/>
    </xf>
    <xf numFmtId="3" fontId="10" fillId="0" borderId="0" xfId="0" applyNumberFormat="1" applyFont="1" applyFill="1" applyBorder="1" applyAlignment="1" applyProtection="1">
      <alignment horizontal="left"/>
      <protection locked="0"/>
    </xf>
    <xf numFmtId="3"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4" fillId="0" borderId="0" xfId="0" applyFont="1" applyFill="1" applyProtection="1">
      <protection locked="0"/>
    </xf>
    <xf numFmtId="0" fontId="13" fillId="0" borderId="0" xfId="0" applyFont="1" applyFill="1"/>
    <xf numFmtId="0" fontId="10" fillId="0" borderId="0" xfId="0" applyFont="1" applyFill="1" applyProtection="1">
      <protection locked="0"/>
    </xf>
    <xf numFmtId="4" fontId="11" fillId="0" borderId="0" xfId="0" applyNumberFormat="1" applyFont="1" applyFill="1" applyBorder="1" applyAlignment="1" applyProtection="1">
      <alignment horizontal="left"/>
      <protection locked="0"/>
    </xf>
    <xf numFmtId="0" fontId="7" fillId="0" borderId="0" xfId="0" applyNumberFormat="1" applyFont="1" applyFill="1" applyBorder="1" applyAlignment="1" applyProtection="1">
      <protection locked="0"/>
    </xf>
    <xf numFmtId="0" fontId="11" fillId="0" borderId="0" xfId="0" applyFont="1" applyFill="1"/>
    <xf numFmtId="0" fontId="11" fillId="0" borderId="0" xfId="0" applyNumberFormat="1" applyFont="1" applyFill="1" applyBorder="1" applyAlignment="1" applyProtection="1">
      <protection locked="0"/>
    </xf>
    <xf numFmtId="0" fontId="11" fillId="0" borderId="0" xfId="0" applyNumberFormat="1" applyFont="1" applyFill="1" applyBorder="1" applyAlignment="1" applyProtection="1">
      <alignment horizontal="right"/>
      <protection locked="0"/>
    </xf>
    <xf numFmtId="0" fontId="16" fillId="0" borderId="0" xfId="0" applyFont="1" applyFill="1"/>
    <xf numFmtId="4" fontId="10" fillId="0" borderId="0" xfId="0" applyNumberFormat="1" applyFont="1" applyFill="1" applyAlignment="1" applyProtection="1">
      <alignment horizontal="left"/>
      <protection locked="0"/>
    </xf>
    <xf numFmtId="2" fontId="10" fillId="0" borderId="0" xfId="0" applyNumberFormat="1" applyFont="1" applyFill="1" applyBorder="1" applyAlignment="1" applyProtection="1">
      <alignment horizontal="right"/>
      <protection locked="0"/>
    </xf>
    <xf numFmtId="0" fontId="7" fillId="0" borderId="0" xfId="0" applyFont="1" applyFill="1"/>
    <xf numFmtId="4" fontId="6" fillId="0" borderId="0" xfId="0" applyNumberFormat="1" applyFont="1" applyFill="1" applyAlignment="1">
      <alignment horizontal="right"/>
    </xf>
    <xf numFmtId="4" fontId="6" fillId="0" borderId="0" xfId="0" applyNumberFormat="1" applyFont="1" applyFill="1" applyAlignment="1" applyProtection="1">
      <alignment horizontal="center"/>
      <protection locked="0"/>
    </xf>
    <xf numFmtId="0" fontId="6" fillId="0" borderId="0" xfId="0" applyFont="1" applyFill="1" applyAlignment="1" applyProtection="1">
      <alignment horizontal="center"/>
      <protection locked="0"/>
    </xf>
    <xf numFmtId="3" fontId="6" fillId="0" borderId="0" xfId="0" applyNumberFormat="1" applyFont="1" applyFill="1" applyAlignment="1">
      <alignment horizontal="right"/>
    </xf>
    <xf numFmtId="207" fontId="6" fillId="0" borderId="0" xfId="0" applyNumberFormat="1" applyFont="1" applyFill="1" applyAlignment="1" applyProtection="1">
      <alignment horizontal="right"/>
      <protection locked="0"/>
    </xf>
    <xf numFmtId="0" fontId="6" fillId="0" borderId="0" xfId="0" applyFont="1" applyFill="1" applyProtection="1">
      <protection locked="0"/>
    </xf>
    <xf numFmtId="0" fontId="14" fillId="0" borderId="0" xfId="0" applyNumberFormat="1" applyFont="1" applyFill="1" applyBorder="1" applyAlignment="1" applyProtection="1">
      <alignment horizontal="center"/>
      <protection locked="0"/>
    </xf>
    <xf numFmtId="0" fontId="6" fillId="0" borderId="0" xfId="0" applyFont="1" applyFill="1" applyAlignment="1">
      <alignment horizontal="center"/>
    </xf>
    <xf numFmtId="4" fontId="11" fillId="0" borderId="0" xfId="0" applyNumberFormat="1" applyFont="1" applyFill="1" applyBorder="1" applyAlignment="1" applyProtection="1">
      <alignment horizontal="right"/>
      <protection locked="0"/>
    </xf>
    <xf numFmtId="3" fontId="6" fillId="0" borderId="0" xfId="0" applyNumberFormat="1" applyFont="1" applyFill="1" applyBorder="1" applyAlignment="1" applyProtection="1">
      <alignment horizontal="center"/>
      <protection locked="0"/>
    </xf>
    <xf numFmtId="0" fontId="7" fillId="0" borderId="0" xfId="0" applyNumberFormat="1" applyFont="1" applyFill="1" applyAlignment="1">
      <alignment horizontal="center"/>
    </xf>
    <xf numFmtId="0" fontId="7" fillId="0" borderId="0" xfId="0" applyNumberFormat="1" applyFont="1" applyFill="1" applyBorder="1" applyAlignment="1" applyProtection="1">
      <alignment horizontal="center"/>
      <protection locked="0"/>
    </xf>
    <xf numFmtId="0" fontId="5" fillId="0" borderId="0" xfId="0" applyNumberFormat="1" applyFont="1" applyFill="1" applyBorder="1" applyAlignment="1" applyProtection="1">
      <alignment horizontal="center"/>
      <protection locked="0"/>
    </xf>
    <xf numFmtId="0" fontId="5" fillId="0" borderId="0" xfId="0" applyFont="1" applyFill="1" applyAlignment="1" applyProtection="1">
      <alignment horizontal="center"/>
      <protection locked="0"/>
    </xf>
    <xf numFmtId="0" fontId="5" fillId="0" borderId="0" xfId="0" applyNumberFormat="1" applyFont="1" applyFill="1" applyBorder="1" applyAlignment="1" applyProtection="1">
      <alignment horizontal="right"/>
      <protection locked="0"/>
    </xf>
    <xf numFmtId="0" fontId="17" fillId="0" borderId="0" xfId="0" applyNumberFormat="1" applyFont="1" applyFill="1" applyBorder="1" applyAlignment="1" applyProtection="1">
      <alignment horizontal="left"/>
      <protection locked="0"/>
    </xf>
    <xf numFmtId="0" fontId="11" fillId="0" borderId="0" xfId="0" applyNumberFormat="1" applyFont="1" applyFill="1" applyBorder="1" applyAlignment="1" applyProtection="1">
      <alignment horizontal="center"/>
      <protection locked="0"/>
    </xf>
    <xf numFmtId="4" fontId="11" fillId="0" borderId="0" xfId="0" applyNumberFormat="1" applyFont="1" applyFill="1" applyBorder="1" applyAlignment="1" applyProtection="1">
      <alignment horizontal="center"/>
      <protection locked="0"/>
    </xf>
    <xf numFmtId="3" fontId="11" fillId="0" borderId="0" xfId="0" applyNumberFormat="1" applyFont="1" applyFill="1" applyBorder="1" applyAlignment="1" applyProtection="1">
      <alignment horizontal="center"/>
      <protection locked="0"/>
    </xf>
    <xf numFmtId="208" fontId="11" fillId="0" borderId="0" xfId="0" applyNumberFormat="1" applyFont="1" applyFill="1" applyBorder="1" applyAlignment="1" applyProtection="1">
      <alignment horizontal="right"/>
      <protection locked="0"/>
    </xf>
    <xf numFmtId="4" fontId="7" fillId="0" borderId="0" xfId="0" applyNumberFormat="1" applyFont="1" applyFill="1" applyAlignment="1" applyProtection="1">
      <alignment horizontal="center"/>
      <protection locked="0"/>
    </xf>
    <xf numFmtId="1" fontId="6" fillId="0" borderId="0" xfId="0" applyNumberFormat="1" applyFont="1" applyFill="1" applyBorder="1" applyAlignment="1" applyProtection="1">
      <alignment horizontal="right"/>
      <protection locked="0"/>
    </xf>
    <xf numFmtId="0" fontId="6" fillId="0" borderId="0" xfId="0" applyNumberFormat="1" applyFont="1" applyFill="1" applyBorder="1" applyAlignment="1" applyProtection="1">
      <alignment horizontal="right"/>
      <protection locked="0"/>
    </xf>
    <xf numFmtId="207" fontId="11" fillId="0" borderId="0" xfId="0" applyNumberFormat="1" applyFont="1" applyFill="1" applyBorder="1" applyAlignment="1" applyProtection="1">
      <alignment horizontal="center"/>
      <protection locked="0"/>
    </xf>
    <xf numFmtId="3" fontId="11" fillId="0" borderId="0" xfId="0" applyNumberFormat="1" applyFont="1" applyFill="1" applyAlignment="1" applyProtection="1">
      <alignment horizontal="center"/>
      <protection locked="0"/>
    </xf>
    <xf numFmtId="3" fontId="6" fillId="0" borderId="0" xfId="0" applyNumberFormat="1" applyFont="1" applyFill="1" applyBorder="1" applyAlignment="1" applyProtection="1">
      <alignment horizontal="right"/>
      <protection locked="0"/>
    </xf>
    <xf numFmtId="211" fontId="6" fillId="0" borderId="0" xfId="0" applyNumberFormat="1" applyFont="1" applyFill="1" applyBorder="1" applyAlignment="1" applyProtection="1">
      <alignment horizontal="left"/>
      <protection locked="0"/>
    </xf>
    <xf numFmtId="212" fontId="6" fillId="0" borderId="0" xfId="0" applyNumberFormat="1" applyFont="1" applyFill="1" applyBorder="1" applyAlignment="1" applyProtection="1">
      <alignment horizontal="center"/>
      <protection locked="0"/>
    </xf>
    <xf numFmtId="210" fontId="6" fillId="0" borderId="0" xfId="0" applyNumberFormat="1" applyFont="1" applyFill="1" applyBorder="1" applyAlignment="1" applyProtection="1">
      <alignment horizontal="right"/>
      <protection locked="0"/>
    </xf>
    <xf numFmtId="0" fontId="11" fillId="0" borderId="0" xfId="0" applyFont="1" applyFill="1" applyAlignment="1" applyProtection="1">
      <alignment horizontal="center"/>
      <protection locked="0"/>
    </xf>
    <xf numFmtId="210" fontId="6" fillId="0" borderId="0" xfId="0" applyNumberFormat="1" applyFont="1" applyFill="1" applyBorder="1" applyAlignment="1" applyProtection="1">
      <alignment horizontal="left"/>
      <protection locked="0"/>
    </xf>
    <xf numFmtId="2" fontId="6" fillId="0" borderId="0" xfId="0" applyNumberFormat="1" applyFont="1" applyFill="1" applyBorder="1" applyAlignment="1" applyProtection="1">
      <alignment horizontal="left"/>
      <protection locked="0"/>
    </xf>
    <xf numFmtId="187" fontId="6" fillId="0" borderId="0" xfId="0" applyNumberFormat="1" applyFont="1" applyFill="1" applyBorder="1" applyAlignment="1" applyProtection="1">
      <alignment horizontal="right"/>
      <protection locked="0"/>
    </xf>
    <xf numFmtId="4" fontId="11" fillId="0" borderId="0" xfId="0" applyNumberFormat="1" applyFont="1" applyFill="1" applyAlignment="1" applyProtection="1">
      <alignment horizontal="center"/>
      <protection locked="0"/>
    </xf>
    <xf numFmtId="3" fontId="11" fillId="0" borderId="0" xfId="0" applyNumberFormat="1" applyFont="1" applyFill="1" applyBorder="1" applyAlignment="1" applyProtection="1">
      <alignment horizontal="left"/>
      <protection locked="0"/>
    </xf>
    <xf numFmtId="212" fontId="11" fillId="0" borderId="0" xfId="0" applyNumberFormat="1" applyFont="1" applyFill="1" applyBorder="1" applyAlignment="1" applyProtection="1">
      <alignment horizontal="center"/>
      <protection locked="0"/>
    </xf>
    <xf numFmtId="3" fontId="11" fillId="0" borderId="0" xfId="0" applyNumberFormat="1" applyFont="1" applyFill="1" applyBorder="1" applyAlignment="1" applyProtection="1">
      <alignment horizontal="right"/>
      <protection locked="0"/>
    </xf>
    <xf numFmtId="1" fontId="11" fillId="0" borderId="0" xfId="0" applyNumberFormat="1" applyFont="1" applyFill="1" applyBorder="1" applyAlignment="1" applyProtection="1">
      <alignment horizontal="right"/>
      <protection locked="0"/>
    </xf>
    <xf numFmtId="1" fontId="11" fillId="0" borderId="0" xfId="0" applyNumberFormat="1" applyFont="1" applyFill="1" applyBorder="1" applyAlignment="1" applyProtection="1">
      <alignment horizontal="center"/>
      <protection locked="0"/>
    </xf>
    <xf numFmtId="2" fontId="6" fillId="0" borderId="0" xfId="0" applyNumberFormat="1" applyFont="1" applyFill="1" applyBorder="1" applyAlignment="1" applyProtection="1">
      <alignment horizontal="right"/>
      <protection locked="0"/>
    </xf>
    <xf numFmtId="3" fontId="5" fillId="0" borderId="0" xfId="0" applyNumberFormat="1" applyFont="1" applyFill="1" applyBorder="1" applyAlignment="1" applyProtection="1">
      <alignment horizontal="left"/>
      <protection locked="0"/>
    </xf>
    <xf numFmtId="210" fontId="6" fillId="0" borderId="0" xfId="0" applyNumberFormat="1" applyFont="1" applyFill="1" applyAlignment="1" applyProtection="1">
      <alignment horizontal="left"/>
      <protection locked="0"/>
    </xf>
    <xf numFmtId="0" fontId="15" fillId="0" borderId="0" xfId="0" applyNumberFormat="1" applyFont="1" applyFill="1" applyBorder="1" applyAlignment="1" applyProtection="1">
      <alignment horizontal="center"/>
      <protection locked="0"/>
    </xf>
    <xf numFmtId="187" fontId="6" fillId="0" borderId="0" xfId="0" applyNumberFormat="1" applyFont="1" applyFill="1" applyBorder="1" applyAlignment="1" applyProtection="1">
      <protection locked="0"/>
    </xf>
    <xf numFmtId="3" fontId="11" fillId="0" borderId="0" xfId="0" applyNumberFormat="1" applyFont="1" applyFill="1" applyAlignment="1" applyProtection="1">
      <alignment horizontal="right"/>
      <protection locked="0"/>
    </xf>
    <xf numFmtId="210" fontId="5" fillId="0" borderId="0" xfId="0" applyNumberFormat="1" applyFont="1" applyFill="1" applyBorder="1" applyAlignment="1" applyProtection="1">
      <alignment horizontal="center"/>
      <protection locked="0"/>
    </xf>
    <xf numFmtId="189" fontId="5" fillId="0" borderId="0" xfId="0" applyNumberFormat="1" applyFont="1" applyFill="1" applyBorder="1" applyAlignment="1" applyProtection="1">
      <alignment horizontal="center"/>
      <protection locked="0"/>
    </xf>
    <xf numFmtId="0" fontId="5" fillId="0" borderId="0" xfId="0" applyFont="1" applyFill="1" applyAlignment="1" applyProtection="1">
      <alignment horizontal="left"/>
      <protection locked="0"/>
    </xf>
    <xf numFmtId="207" fontId="5" fillId="0" borderId="0" xfId="0" applyNumberFormat="1" applyFont="1" applyFill="1" applyBorder="1" applyAlignment="1" applyProtection="1">
      <alignment horizontal="left"/>
      <protection locked="0"/>
    </xf>
    <xf numFmtId="0" fontId="11" fillId="0" borderId="1" xfId="0" applyNumberFormat="1" applyFont="1" applyFill="1" applyBorder="1" applyAlignment="1" applyProtection="1">
      <alignment horizontal="left"/>
      <protection locked="0"/>
    </xf>
    <xf numFmtId="193" fontId="6" fillId="0" borderId="0" xfId="0" applyNumberFormat="1" applyFont="1" applyFill="1" applyBorder="1" applyAlignment="1" applyProtection="1">
      <protection locked="0"/>
    </xf>
    <xf numFmtId="4" fontId="7" fillId="0" borderId="0" xfId="0" applyNumberFormat="1" applyFont="1" applyFill="1" applyBorder="1" applyAlignment="1" applyProtection="1">
      <alignment horizontal="right"/>
      <protection locked="0"/>
    </xf>
    <xf numFmtId="1" fontId="11" fillId="0" borderId="0" xfId="0" applyNumberFormat="1" applyFont="1" applyFill="1" applyAlignment="1" applyProtection="1">
      <alignment horizontal="center"/>
      <protection locked="0"/>
    </xf>
    <xf numFmtId="3" fontId="11" fillId="0" borderId="0" xfId="0" applyNumberFormat="1" applyFont="1" applyFill="1" applyAlignment="1" applyProtection="1">
      <alignment horizontal="left"/>
      <protection locked="0"/>
    </xf>
    <xf numFmtId="3" fontId="6" fillId="0" borderId="0" xfId="0" applyNumberFormat="1" applyFont="1" applyFill="1" applyAlignment="1" applyProtection="1">
      <alignment horizontal="right"/>
      <protection locked="0"/>
    </xf>
    <xf numFmtId="207" fontId="6" fillId="0" borderId="0" xfId="0" applyNumberFormat="1" applyFont="1" applyFill="1" applyAlignment="1" applyProtection="1">
      <alignment horizontal="center"/>
      <protection locked="0"/>
    </xf>
    <xf numFmtId="3" fontId="6" fillId="0" borderId="0" xfId="0" applyNumberFormat="1" applyFont="1" applyFill="1" applyAlignment="1" applyProtection="1">
      <alignment horizontal="left"/>
      <protection locked="0"/>
    </xf>
    <xf numFmtId="1" fontId="6" fillId="0" borderId="0" xfId="0" applyNumberFormat="1" applyFont="1" applyFill="1" applyBorder="1" applyAlignment="1" applyProtection="1">
      <protection locked="0"/>
    </xf>
    <xf numFmtId="210" fontId="6" fillId="0" borderId="0" xfId="0" applyNumberFormat="1" applyFont="1" applyFill="1" applyAlignment="1" applyProtection="1">
      <alignment horizontal="right"/>
      <protection locked="0"/>
    </xf>
    <xf numFmtId="0" fontId="16" fillId="0" borderId="0" xfId="0" applyFont="1" applyFill="1" applyAlignment="1" applyProtection="1">
      <alignment horizontal="left"/>
      <protection locked="0"/>
    </xf>
    <xf numFmtId="193" fontId="7" fillId="0" borderId="0" xfId="0" applyNumberFormat="1" applyFont="1" applyFill="1" applyBorder="1" applyAlignment="1" applyProtection="1">
      <alignment horizontal="right"/>
      <protection locked="0"/>
    </xf>
    <xf numFmtId="0" fontId="6" fillId="0" borderId="0" xfId="0" applyFont="1" applyFill="1" applyAlignment="1">
      <alignment horizontal="left"/>
    </xf>
    <xf numFmtId="213" fontId="6" fillId="0" borderId="0" xfId="0" applyNumberFormat="1" applyFont="1" applyFill="1"/>
    <xf numFmtId="0" fontId="18" fillId="0" borderId="0" xfId="0" applyFont="1" applyFill="1"/>
    <xf numFmtId="3" fontId="11" fillId="2" borderId="0" xfId="0" applyNumberFormat="1" applyFont="1" applyFill="1" applyBorder="1" applyAlignment="1" applyProtection="1">
      <alignment horizontal="right"/>
    </xf>
    <xf numFmtId="3" fontId="11" fillId="2" borderId="0" xfId="0" applyNumberFormat="1" applyFont="1" applyFill="1" applyAlignment="1">
      <alignment horizontal="right"/>
    </xf>
    <xf numFmtId="0" fontId="6" fillId="3" borderId="0" xfId="0" applyFont="1" applyFill="1" applyAlignment="1" applyProtection="1">
      <alignment horizontal="left"/>
      <protection locked="0"/>
    </xf>
    <xf numFmtId="0" fontId="19" fillId="0" borderId="0" xfId="0" applyFont="1" applyFill="1"/>
    <xf numFmtId="0" fontId="11" fillId="0" borderId="0" xfId="0" applyFont="1"/>
    <xf numFmtId="209" fontId="11" fillId="2" borderId="0" xfId="0" applyNumberFormat="1" applyFont="1" applyFill="1" applyBorder="1" applyAlignment="1" applyProtection="1">
      <alignment horizontal="right"/>
    </xf>
    <xf numFmtId="209" fontId="5" fillId="2" borderId="0" xfId="0" applyNumberFormat="1" applyFont="1" applyFill="1" applyBorder="1" applyAlignment="1" applyProtection="1">
      <alignment horizontal="right"/>
    </xf>
    <xf numFmtId="4" fontId="19" fillId="0" borderId="0" xfId="0" applyNumberFormat="1" applyFont="1" applyFill="1" applyBorder="1" applyAlignment="1" applyProtection="1">
      <alignment horizontal="left"/>
      <protection locked="0"/>
    </xf>
    <xf numFmtId="4" fontId="11" fillId="0" borderId="0" xfId="0" applyNumberFormat="1" applyFont="1" applyAlignment="1" applyProtection="1">
      <alignment horizontal="right"/>
      <protection locked="0"/>
    </xf>
    <xf numFmtId="0" fontId="6" fillId="0" borderId="0" xfId="0" applyFont="1" applyFill="1" applyAlignment="1" applyProtection="1">
      <alignment horizontal="right"/>
      <protection locked="0"/>
    </xf>
    <xf numFmtId="0" fontId="19" fillId="3" borderId="0" xfId="0" applyFont="1" applyFill="1"/>
    <xf numFmtId="193" fontId="6" fillId="0" borderId="0" xfId="0" applyNumberFormat="1" applyFont="1" applyFill="1" applyBorder="1" applyAlignment="1" applyProtection="1">
      <alignment horizontal="left"/>
      <protection locked="0"/>
    </xf>
    <xf numFmtId="0" fontId="11" fillId="3" borderId="0" xfId="0" applyNumberFormat="1" applyFont="1" applyFill="1" applyBorder="1" applyAlignment="1" applyProtection="1">
      <alignment horizontal="left"/>
      <protection locked="0"/>
    </xf>
    <xf numFmtId="4" fontId="6" fillId="0" borderId="0" xfId="0" applyNumberFormat="1" applyFont="1" applyAlignment="1" applyProtection="1">
      <alignment horizontal="center"/>
      <protection locked="0"/>
    </xf>
    <xf numFmtId="0" fontId="19" fillId="0" borderId="0" xfId="0" applyFont="1" applyFill="1" applyAlignment="1" applyProtection="1">
      <alignment horizontal="left"/>
      <protection locked="0"/>
    </xf>
    <xf numFmtId="0" fontId="11" fillId="0" borderId="0" xfId="0" applyFont="1" applyAlignment="1" applyProtection="1">
      <alignment horizontal="left"/>
      <protection locked="0"/>
    </xf>
    <xf numFmtId="4" fontId="6" fillId="0" borderId="0" xfId="0" applyNumberFormat="1" applyFont="1" applyAlignment="1" applyProtection="1">
      <alignment horizontal="right"/>
      <protection locked="0"/>
    </xf>
    <xf numFmtId="0" fontId="6" fillId="0" borderId="0" xfId="0" applyFont="1" applyProtection="1">
      <protection locked="0"/>
    </xf>
    <xf numFmtId="2" fontId="6" fillId="0" borderId="0" xfId="0" applyNumberFormat="1" applyFont="1" applyAlignment="1" applyProtection="1">
      <alignment horizontal="right"/>
      <protection locked="0"/>
    </xf>
    <xf numFmtId="1" fontId="5" fillId="0" borderId="0" xfId="0" applyNumberFormat="1" applyFont="1" applyAlignment="1" applyProtection="1">
      <alignment horizontal="right"/>
      <protection locked="0"/>
    </xf>
    <xf numFmtId="3" fontId="11" fillId="0" borderId="0" xfId="0" applyNumberFormat="1" applyFont="1" applyAlignment="1">
      <alignment horizontal="center"/>
    </xf>
    <xf numFmtId="4" fontId="6" fillId="0" borderId="0" xfId="0" applyNumberFormat="1" applyFont="1" applyAlignment="1" applyProtection="1">
      <alignment horizontal="left"/>
      <protection locked="0"/>
    </xf>
    <xf numFmtId="4" fontId="11" fillId="0" borderId="0" xfId="0" applyNumberFormat="1" applyFont="1" applyAlignment="1" applyProtection="1">
      <alignment horizontal="center"/>
      <protection locked="0"/>
    </xf>
    <xf numFmtId="1" fontId="11" fillId="0" borderId="0" xfId="0" applyNumberFormat="1" applyFont="1" applyAlignment="1" applyProtection="1">
      <alignment horizontal="center"/>
      <protection locked="0"/>
    </xf>
    <xf numFmtId="3" fontId="11" fillId="0" borderId="0" xfId="0" applyNumberFormat="1" applyFont="1" applyAlignment="1" applyProtection="1">
      <alignment horizontal="left"/>
      <protection locked="0"/>
    </xf>
    <xf numFmtId="3" fontId="11" fillId="0" borderId="0" xfId="0" applyNumberFormat="1" applyFont="1" applyAlignment="1" applyProtection="1">
      <alignment horizontal="right"/>
      <protection locked="0"/>
    </xf>
    <xf numFmtId="207" fontId="11" fillId="0" borderId="0" xfId="0" applyNumberFormat="1" applyFont="1" applyAlignment="1" applyProtection="1">
      <alignment horizontal="center"/>
      <protection locked="0"/>
    </xf>
    <xf numFmtId="210" fontId="5" fillId="0" borderId="0" xfId="0" applyNumberFormat="1" applyFont="1" applyAlignment="1" applyProtection="1">
      <alignment horizontal="right"/>
      <protection locked="0"/>
    </xf>
    <xf numFmtId="3" fontId="11" fillId="0" borderId="0" xfId="0" applyNumberFormat="1" applyFont="1" applyAlignment="1" applyProtection="1">
      <alignment horizontal="center"/>
      <protection locked="0"/>
    </xf>
    <xf numFmtId="4" fontId="6" fillId="0" borderId="0" xfId="0" applyNumberFormat="1" applyFont="1" applyAlignment="1">
      <alignment horizontal="left"/>
    </xf>
    <xf numFmtId="210" fontId="6" fillId="0" borderId="0" xfId="0" applyNumberFormat="1" applyFont="1" applyAlignment="1" applyProtection="1">
      <alignment horizontal="right"/>
      <protection locked="0"/>
    </xf>
    <xf numFmtId="210" fontId="6" fillId="0" borderId="0" xfId="0" applyNumberFormat="1" applyFont="1" applyAlignment="1" applyProtection="1">
      <alignment horizontal="left"/>
      <protection locked="0"/>
    </xf>
    <xf numFmtId="0" fontId="6" fillId="0" borderId="0" xfId="0" applyFont="1"/>
    <xf numFmtId="3" fontId="5" fillId="2" borderId="0" xfId="0" applyNumberFormat="1" applyFont="1" applyFill="1" applyAlignment="1">
      <alignment horizontal="right"/>
    </xf>
    <xf numFmtId="0" fontId="19" fillId="0" borderId="0" xfId="0" applyNumberFormat="1" applyFont="1" applyFill="1" applyBorder="1" applyAlignment="1" applyProtection="1">
      <protection locked="0"/>
    </xf>
    <xf numFmtId="2" fontId="19" fillId="0" borderId="0" xfId="0" applyNumberFormat="1" applyFont="1" applyFill="1" applyBorder="1" applyAlignment="1" applyProtection="1">
      <alignment horizontal="right"/>
      <protection locked="0"/>
    </xf>
    <xf numFmtId="4" fontId="8" fillId="0" borderId="0" xfId="0" applyNumberFormat="1" applyFont="1" applyFill="1" applyBorder="1" applyAlignment="1" applyProtection="1">
      <alignment horizontal="left"/>
      <protection locked="0"/>
    </xf>
    <xf numFmtId="4" fontId="19" fillId="0" borderId="0" xfId="0" applyNumberFormat="1" applyFont="1" applyFill="1" applyBorder="1" applyAlignment="1" applyProtection="1">
      <alignment horizontal="right"/>
      <protection locked="0"/>
    </xf>
    <xf numFmtId="4" fontId="19" fillId="0" borderId="0" xfId="0" applyNumberFormat="1" applyFont="1" applyFill="1" applyBorder="1" applyAlignment="1" applyProtection="1">
      <alignment horizontal="center"/>
      <protection locked="0"/>
    </xf>
    <xf numFmtId="4" fontId="8" fillId="0" borderId="0" xfId="0" applyNumberFormat="1" applyFont="1" applyFill="1" applyBorder="1" applyAlignment="1" applyProtection="1">
      <alignment horizontal="center"/>
      <protection locked="0"/>
    </xf>
    <xf numFmtId="4" fontId="8" fillId="0" borderId="0" xfId="0" applyNumberFormat="1" applyFont="1" applyFill="1" applyBorder="1" applyAlignment="1" applyProtection="1">
      <protection locked="0"/>
    </xf>
    <xf numFmtId="0" fontId="19" fillId="0" borderId="0" xfId="0" applyNumberFormat="1" applyFont="1" applyFill="1" applyBorder="1" applyAlignment="1" applyProtection="1">
      <alignment horizontal="center"/>
      <protection locked="0"/>
    </xf>
    <xf numFmtId="205" fontId="19" fillId="0" borderId="0" xfId="0" applyNumberFormat="1" applyFont="1" applyFill="1" applyBorder="1" applyAlignment="1" applyProtection="1">
      <alignment horizontal="center"/>
      <protection locked="0"/>
    </xf>
    <xf numFmtId="0" fontId="8" fillId="0" borderId="0" xfId="0" applyNumberFormat="1" applyFont="1" applyFill="1" applyBorder="1" applyAlignment="1" applyProtection="1">
      <protection locked="0"/>
    </xf>
    <xf numFmtId="0" fontId="20" fillId="0" borderId="0" xfId="0" applyNumberFormat="1" applyFont="1" applyFill="1" applyBorder="1" applyAlignment="1" applyProtection="1">
      <alignment horizontal="center"/>
      <protection locked="0"/>
    </xf>
    <xf numFmtId="195" fontId="5" fillId="3" borderId="0" xfId="0" applyNumberFormat="1" applyFont="1" applyFill="1" applyAlignment="1" applyProtection="1">
      <alignment horizontal="center"/>
      <protection locked="0"/>
    </xf>
    <xf numFmtId="3" fontId="19" fillId="0" borderId="0" xfId="0" applyNumberFormat="1" applyFont="1" applyFill="1" applyBorder="1" applyAlignment="1" applyProtection="1">
      <alignment horizontal="center"/>
      <protection locked="0"/>
    </xf>
    <xf numFmtId="0" fontId="5" fillId="0" borderId="0" xfId="0" applyFont="1" applyFill="1" applyAlignment="1">
      <alignment horizontal="center"/>
    </xf>
    <xf numFmtId="0" fontId="12" fillId="0" borderId="0" xfId="0" applyFont="1" applyProtection="1">
      <protection locked="0"/>
    </xf>
    <xf numFmtId="0" fontId="10" fillId="0" borderId="0" xfId="0" applyFont="1" applyAlignment="1" applyProtection="1">
      <alignment horizontal="left"/>
      <protection locked="0"/>
    </xf>
    <xf numFmtId="0" fontId="10" fillId="0" borderId="0" xfId="0" applyFont="1" applyProtection="1">
      <protection locked="0"/>
    </xf>
    <xf numFmtId="0" fontId="6" fillId="0" borderId="0" xfId="0" applyFont="1" applyAlignment="1" applyProtection="1">
      <alignment horizontal="left"/>
      <protection locked="0"/>
    </xf>
    <xf numFmtId="0" fontId="3" fillId="0" borderId="0" xfId="0" applyFont="1" applyAlignment="1" applyProtection="1">
      <alignment horizontal="right"/>
      <protection locked="0"/>
    </xf>
    <xf numFmtId="210" fontId="5" fillId="3" borderId="0" xfId="0" applyNumberFormat="1" applyFont="1" applyFill="1" applyBorder="1" applyAlignment="1" applyProtection="1">
      <alignment horizontal="right"/>
      <protection locked="0"/>
    </xf>
    <xf numFmtId="210" fontId="5" fillId="3" borderId="0" xfId="0" applyNumberFormat="1" applyFont="1" applyFill="1" applyAlignment="1" applyProtection="1">
      <alignment horizontal="right"/>
      <protection locked="0"/>
    </xf>
    <xf numFmtId="187" fontId="5" fillId="3" borderId="0" xfId="0" applyNumberFormat="1" applyFont="1" applyFill="1" applyAlignment="1" applyProtection="1">
      <alignment horizontal="right"/>
      <protection locked="0"/>
    </xf>
    <xf numFmtId="210" fontId="5" fillId="3" borderId="0" xfId="0" applyNumberFormat="1" applyFont="1" applyFill="1" applyAlignment="1">
      <alignment horizontal="right"/>
    </xf>
    <xf numFmtId="1" fontId="6" fillId="0" borderId="0" xfId="0" applyNumberFormat="1" applyFont="1" applyAlignment="1">
      <alignment horizontal="center"/>
    </xf>
    <xf numFmtId="4" fontId="5" fillId="0" borderId="0" xfId="0" applyNumberFormat="1" applyFont="1" applyFill="1" applyBorder="1" applyAlignment="1" applyProtection="1">
      <alignment horizontal="left"/>
      <protection locked="0"/>
    </xf>
    <xf numFmtId="3" fontId="5" fillId="0" borderId="0" xfId="0" applyNumberFormat="1" applyFont="1" applyAlignment="1">
      <alignment horizontal="right"/>
    </xf>
    <xf numFmtId="0" fontId="5" fillId="0" borderId="0" xfId="0" applyFont="1"/>
    <xf numFmtId="3" fontId="11" fillId="2" borderId="0" xfId="0" applyNumberFormat="1" applyFont="1" applyFill="1" applyBorder="1" applyAlignment="1" applyProtection="1">
      <alignment horizontal="center"/>
    </xf>
    <xf numFmtId="207" fontId="11" fillId="2" borderId="0" xfId="0" applyNumberFormat="1" applyFont="1" applyFill="1" applyBorder="1" applyAlignment="1" applyProtection="1">
      <alignment horizontal="center"/>
    </xf>
    <xf numFmtId="3" fontId="6" fillId="2" borderId="0" xfId="0" applyNumberFormat="1" applyFont="1" applyFill="1" applyBorder="1" applyAlignment="1" applyProtection="1">
      <alignment horizontal="center"/>
      <protection locked="0"/>
    </xf>
    <xf numFmtId="207" fontId="6" fillId="2" borderId="0" xfId="0" applyNumberFormat="1" applyFont="1" applyFill="1" applyBorder="1" applyAlignment="1" applyProtection="1">
      <alignment horizontal="center"/>
      <protection locked="0"/>
    </xf>
    <xf numFmtId="1" fontId="11" fillId="2" borderId="1" xfId="0" applyNumberFormat="1" applyFont="1" applyFill="1" applyBorder="1" applyAlignment="1" applyProtection="1">
      <alignment horizontal="center"/>
    </xf>
    <xf numFmtId="205" fontId="11" fillId="2" borderId="1" xfId="0" applyNumberFormat="1" applyFont="1" applyFill="1" applyBorder="1" applyAlignment="1" applyProtection="1">
      <alignment horizontal="center"/>
    </xf>
    <xf numFmtId="1" fontId="6" fillId="2" borderId="1" xfId="0" applyNumberFormat="1" applyFont="1" applyFill="1" applyBorder="1" applyAlignment="1" applyProtection="1">
      <alignment horizontal="center"/>
    </xf>
    <xf numFmtId="3" fontId="5" fillId="3" borderId="0" xfId="0" applyNumberFormat="1" applyFont="1" applyFill="1" applyBorder="1" applyAlignment="1" applyProtection="1">
      <alignment horizontal="right"/>
    </xf>
    <xf numFmtId="1" fontId="5" fillId="3" borderId="0" xfId="0" applyNumberFormat="1" applyFont="1" applyFill="1" applyBorder="1" applyAlignment="1" applyProtection="1">
      <alignment horizontal="right"/>
      <protection locked="0"/>
    </xf>
    <xf numFmtId="205" fontId="5" fillId="3" borderId="0" xfId="0" applyNumberFormat="1" applyFont="1" applyFill="1" applyBorder="1" applyAlignment="1" applyProtection="1">
      <alignment horizontal="right"/>
      <protection locked="0"/>
    </xf>
    <xf numFmtId="3" fontId="5" fillId="3" borderId="0" xfId="0" applyNumberFormat="1" applyFont="1" applyFill="1" applyBorder="1" applyAlignment="1" applyProtection="1">
      <alignment horizontal="right"/>
      <protection locked="0"/>
    </xf>
    <xf numFmtId="4" fontId="6" fillId="2" borderId="0" xfId="0" applyNumberFormat="1" applyFont="1" applyFill="1" applyBorder="1" applyAlignment="1" applyProtection="1">
      <alignment horizontal="left"/>
    </xf>
    <xf numFmtId="4" fontId="6" fillId="2" borderId="0" xfId="0" applyNumberFormat="1" applyFont="1" applyFill="1" applyAlignment="1">
      <alignment horizontal="left"/>
    </xf>
    <xf numFmtId="0" fontId="6" fillId="2" borderId="0" xfId="0" applyNumberFormat="1" applyFont="1" applyFill="1" applyBorder="1" applyAlignment="1" applyProtection="1">
      <protection locked="0"/>
    </xf>
    <xf numFmtId="0" fontId="7" fillId="3" borderId="0" xfId="0" applyFont="1" applyFill="1" applyProtection="1">
      <protection locked="0"/>
    </xf>
    <xf numFmtId="0" fontId="6" fillId="3" borderId="0" xfId="0" applyFont="1" applyFill="1"/>
    <xf numFmtId="0" fontId="21" fillId="0" borderId="0" xfId="0" applyFont="1" applyAlignment="1">
      <alignment horizontal="right"/>
    </xf>
    <xf numFmtId="0" fontId="5" fillId="0" borderId="0" xfId="0" applyFont="1" applyProtection="1">
      <protection locked="0"/>
    </xf>
    <xf numFmtId="2" fontId="5" fillId="0" borderId="0" xfId="0" applyNumberFormat="1" applyFont="1" applyAlignment="1" applyProtection="1">
      <alignment horizontal="left"/>
      <protection locked="0"/>
    </xf>
    <xf numFmtId="0" fontId="12" fillId="0" borderId="0" xfId="0" applyFont="1" applyAlignment="1" applyProtection="1">
      <alignment horizontal="right"/>
      <protection locked="0"/>
    </xf>
    <xf numFmtId="207" fontId="21" fillId="3" borderId="0" xfId="0" applyNumberFormat="1" applyFont="1" applyFill="1" applyAlignment="1" applyProtection="1">
      <alignment horizontal="left"/>
      <protection locked="0"/>
    </xf>
    <xf numFmtId="4" fontId="11" fillId="4" borderId="0" xfId="0" applyNumberFormat="1" applyFont="1" applyFill="1" applyAlignment="1" applyProtection="1">
      <alignment horizontal="right"/>
      <protection locked="0"/>
    </xf>
    <xf numFmtId="0" fontId="19" fillId="0" borderId="0" xfId="0" applyFont="1" applyProtection="1">
      <protection locked="0"/>
    </xf>
    <xf numFmtId="0" fontId="5" fillId="4" borderId="0" xfId="0" applyFont="1" applyFill="1" applyAlignment="1" applyProtection="1">
      <alignment horizontal="center"/>
      <protection locked="0"/>
    </xf>
    <xf numFmtId="4" fontId="5" fillId="4" borderId="0" xfId="0" applyNumberFormat="1" applyFont="1" applyFill="1" applyAlignment="1" applyProtection="1">
      <alignment horizontal="center"/>
      <protection locked="0"/>
    </xf>
    <xf numFmtId="4" fontId="7" fillId="4" borderId="0" xfId="0" applyNumberFormat="1" applyFont="1" applyFill="1" applyAlignment="1" applyProtection="1">
      <alignment horizontal="center"/>
      <protection locked="0"/>
    </xf>
    <xf numFmtId="0" fontId="5" fillId="4" borderId="0" xfId="0" applyFont="1" applyFill="1" applyAlignment="1">
      <alignment horizontal="center"/>
    </xf>
    <xf numFmtId="4" fontId="5" fillId="0" borderId="0" xfId="0" applyNumberFormat="1" applyFont="1" applyFill="1" applyAlignment="1" applyProtection="1">
      <protection locked="0"/>
    </xf>
    <xf numFmtId="10" fontId="11" fillId="0" borderId="0" xfId="0" applyNumberFormat="1" applyFont="1" applyFill="1" applyBorder="1" applyAlignment="1" applyProtection="1">
      <alignment horizontal="center"/>
      <protection locked="0"/>
    </xf>
    <xf numFmtId="4" fontId="5" fillId="0" borderId="0" xfId="0" applyNumberFormat="1" applyFont="1" applyFill="1" applyAlignment="1" applyProtection="1">
      <alignment horizontal="center"/>
      <protection locked="0"/>
    </xf>
    <xf numFmtId="0" fontId="22" fillId="0" borderId="0" xfId="0" applyFont="1" applyFill="1"/>
    <xf numFmtId="0" fontId="7" fillId="0" borderId="0" xfId="0" applyNumberFormat="1" applyFont="1" applyFill="1" applyBorder="1" applyAlignment="1" applyProtection="1">
      <alignment horizontal="right"/>
      <protection locked="0"/>
    </xf>
    <xf numFmtId="0" fontId="7" fillId="0" borderId="0" xfId="0" applyFont="1" applyAlignment="1">
      <alignment horizontal="right"/>
    </xf>
    <xf numFmtId="0" fontId="19" fillId="0" borderId="0" xfId="0" applyFont="1" applyAlignment="1" applyProtection="1">
      <alignment horizontal="left"/>
      <protection locked="0"/>
    </xf>
    <xf numFmtId="205" fontId="11" fillId="0" borderId="0" xfId="0" applyNumberFormat="1" applyFont="1" applyAlignment="1" applyProtection="1">
      <alignment horizontal="center"/>
      <protection locked="0"/>
    </xf>
    <xf numFmtId="3" fontId="11" fillId="4" borderId="0" xfId="0" applyNumberFormat="1" applyFont="1" applyFill="1" applyAlignment="1" applyProtection="1">
      <alignment horizontal="center"/>
      <protection locked="0"/>
    </xf>
    <xf numFmtId="4" fontId="11" fillId="2" borderId="0" xfId="0" applyNumberFormat="1" applyFont="1" applyFill="1" applyBorder="1" applyAlignment="1" applyProtection="1">
      <alignment horizontal="center"/>
      <protection locked="0"/>
    </xf>
    <xf numFmtId="0" fontId="11" fillId="0" borderId="1" xfId="0" applyNumberFormat="1" applyFont="1" applyFill="1" applyBorder="1" applyAlignment="1" applyProtection="1">
      <alignment horizontal="right"/>
      <protection locked="0"/>
    </xf>
    <xf numFmtId="207" fontId="11" fillId="0" borderId="1" xfId="0" applyNumberFormat="1" applyFont="1" applyFill="1" applyBorder="1" applyAlignment="1" applyProtection="1">
      <alignment horizontal="right"/>
      <protection locked="0"/>
    </xf>
    <xf numFmtId="1" fontId="11" fillId="0" borderId="1" xfId="0" applyNumberFormat="1" applyFont="1" applyFill="1" applyBorder="1" applyAlignment="1" applyProtection="1">
      <alignment horizontal="right"/>
      <protection locked="0"/>
    </xf>
    <xf numFmtId="194" fontId="10" fillId="2" borderId="1" xfId="0" applyNumberFormat="1" applyFont="1" applyFill="1" applyBorder="1" applyAlignment="1" applyProtection="1">
      <alignment horizontal="left"/>
    </xf>
    <xf numFmtId="0" fontId="11" fillId="0" borderId="1" xfId="0" applyFont="1" applyFill="1" applyBorder="1" applyAlignment="1" applyProtection="1">
      <alignment horizontal="right"/>
      <protection locked="0"/>
    </xf>
    <xf numFmtId="0" fontId="5" fillId="0" borderId="1" xfId="0" applyNumberFormat="1" applyFont="1" applyFill="1" applyBorder="1" applyAlignment="1" applyProtection="1">
      <alignment horizontal="right"/>
      <protection locked="0"/>
    </xf>
    <xf numFmtId="214" fontId="10" fillId="2" borderId="1" xfId="0" applyNumberFormat="1" applyFont="1" applyFill="1" applyBorder="1" applyAlignment="1">
      <alignment horizontal="left"/>
    </xf>
    <xf numFmtId="3" fontId="11" fillId="2" borderId="0" xfId="0" applyNumberFormat="1" applyFont="1" applyFill="1" applyBorder="1" applyAlignment="1" applyProtection="1">
      <alignment horizontal="center"/>
      <protection locked="0"/>
    </xf>
    <xf numFmtId="2" fontId="11" fillId="2" borderId="1" xfId="0" applyNumberFormat="1" applyFont="1" applyFill="1" applyBorder="1" applyAlignment="1" applyProtection="1">
      <alignment horizontal="center"/>
    </xf>
    <xf numFmtId="0" fontId="11" fillId="0" borderId="0" xfId="0" applyFont="1" applyProtection="1">
      <protection locked="0"/>
    </xf>
    <xf numFmtId="0" fontId="23" fillId="0" borderId="0" xfId="0" applyFont="1" applyAlignment="1">
      <alignment horizontal="right"/>
    </xf>
    <xf numFmtId="2" fontId="23" fillId="0" borderId="0" xfId="0" applyNumberFormat="1" applyFont="1" applyAlignment="1" applyProtection="1">
      <alignment horizontal="right"/>
      <protection locked="0"/>
    </xf>
    <xf numFmtId="4" fontId="23" fillId="0" borderId="0" xfId="0" applyNumberFormat="1" applyFont="1" applyAlignment="1" applyProtection="1">
      <alignment horizontal="right"/>
      <protection locked="0"/>
    </xf>
    <xf numFmtId="0" fontId="10" fillId="0" borderId="0" xfId="0" applyFont="1" applyAlignment="1" applyProtection="1">
      <alignment horizontal="right"/>
      <protection locked="0"/>
    </xf>
    <xf numFmtId="0" fontId="10" fillId="3" borderId="0" xfId="0" applyFont="1" applyFill="1" applyAlignment="1" applyProtection="1">
      <alignment horizontal="left"/>
      <protection locked="0"/>
    </xf>
    <xf numFmtId="2" fontId="10" fillId="3" borderId="0" xfId="0" applyNumberFormat="1" applyFont="1" applyFill="1" applyAlignment="1" applyProtection="1">
      <alignment horizontal="left"/>
      <protection locked="0"/>
    </xf>
    <xf numFmtId="2" fontId="10" fillId="3" borderId="0" xfId="0" applyNumberFormat="1" applyFont="1" applyFill="1" applyBorder="1" applyAlignment="1" applyProtection="1">
      <alignment horizontal="left"/>
      <protection locked="0"/>
    </xf>
    <xf numFmtId="0" fontId="26" fillId="0" borderId="0" xfId="0" applyFont="1" applyFill="1" applyAlignment="1" applyProtection="1">
      <alignment horizontal="left"/>
      <protection locked="0"/>
    </xf>
    <xf numFmtId="0" fontId="9" fillId="0" borderId="0" xfId="0" applyFont="1"/>
    <xf numFmtId="193" fontId="6" fillId="0" borderId="0" xfId="0" applyNumberFormat="1" applyFont="1" applyAlignment="1" applyProtection="1">
      <alignment horizontal="right"/>
      <protection locked="0"/>
    </xf>
    <xf numFmtId="8" fontId="16" fillId="0" borderId="0" xfId="0" applyNumberFormat="1" applyFont="1" applyFill="1"/>
    <xf numFmtId="3" fontId="11" fillId="0" borderId="0" xfId="0" applyNumberFormat="1" applyFont="1" applyFill="1" applyAlignment="1">
      <alignment horizontal="right"/>
    </xf>
    <xf numFmtId="209" fontId="11" fillId="0" borderId="0" xfId="0" applyNumberFormat="1" applyFont="1" applyFill="1" applyAlignment="1">
      <alignment horizontal="right"/>
    </xf>
    <xf numFmtId="4" fontId="10" fillId="3" borderId="0" xfId="0" applyNumberFormat="1" applyFont="1" applyFill="1" applyAlignment="1" applyProtection="1">
      <alignment horizontal="right"/>
      <protection locked="0"/>
    </xf>
    <xf numFmtId="0" fontId="27" fillId="0" borderId="0" xfId="0" applyFont="1"/>
    <xf numFmtId="3" fontId="27" fillId="0" borderId="0" xfId="0" applyNumberFormat="1" applyFont="1" applyFill="1"/>
    <xf numFmtId="0" fontId="7" fillId="0" borderId="0" xfId="0" applyNumberFormat="1" applyFont="1" applyFill="1" applyBorder="1" applyAlignment="1" applyProtection="1">
      <alignment horizontal="left"/>
      <protection locked="0"/>
    </xf>
    <xf numFmtId="0" fontId="24" fillId="0" borderId="0" xfId="1" applyFont="1" applyFill="1" applyAlignment="1" applyProtection="1"/>
    <xf numFmtId="2" fontId="5" fillId="0" borderId="0" xfId="0" applyNumberFormat="1" applyFont="1" applyFill="1" applyAlignment="1" applyProtection="1">
      <alignment horizontal="right"/>
      <protection locked="0"/>
    </xf>
    <xf numFmtId="0" fontId="5" fillId="0" borderId="0" xfId="0" applyFont="1" applyAlignment="1">
      <alignment horizontal="right"/>
    </xf>
    <xf numFmtId="2" fontId="5" fillId="5" borderId="0" xfId="0" applyNumberFormat="1" applyFont="1" applyFill="1" applyAlignment="1">
      <alignment horizontal="center"/>
    </xf>
    <xf numFmtId="0" fontId="5" fillId="6" borderId="0" xfId="0" applyFont="1" applyFill="1" applyAlignment="1">
      <alignment horizontal="center"/>
    </xf>
    <xf numFmtId="2" fontId="10" fillId="0" borderId="0" xfId="0" applyNumberFormat="1" applyFont="1" applyAlignment="1" applyProtection="1">
      <alignment horizontal="right"/>
      <protection locked="0"/>
    </xf>
    <xf numFmtId="0" fontId="7" fillId="0" borderId="0" xfId="0" applyFont="1" applyAlignment="1" applyProtection="1">
      <alignment horizontal="right"/>
      <protection locked="0"/>
    </xf>
    <xf numFmtId="187" fontId="11" fillId="6" borderId="0" xfId="0" applyNumberFormat="1" applyFont="1" applyFill="1" applyAlignment="1" applyProtection="1">
      <alignment horizontal="center"/>
      <protection locked="0"/>
    </xf>
    <xf numFmtId="187" fontId="9" fillId="5" borderId="0" xfId="0" applyNumberFormat="1" applyFont="1" applyFill="1" applyAlignment="1">
      <alignment horizontal="center"/>
    </xf>
    <xf numFmtId="187" fontId="11" fillId="7" borderId="0" xfId="0" applyNumberFormat="1" applyFont="1" applyFill="1" applyAlignment="1" applyProtection="1">
      <alignment horizontal="center"/>
      <protection locked="0"/>
    </xf>
    <xf numFmtId="193" fontId="11" fillId="8" borderId="0" xfId="0" applyNumberFormat="1" applyFont="1" applyFill="1" applyAlignment="1">
      <alignment horizontal="center"/>
    </xf>
    <xf numFmtId="3" fontId="21" fillId="0" borderId="0" xfId="0" applyNumberFormat="1" applyFont="1" applyFill="1" applyBorder="1" applyAlignment="1" applyProtection="1">
      <alignment horizontal="right"/>
    </xf>
    <xf numFmtId="0" fontId="9" fillId="0" borderId="0" xfId="0" applyFont="1" applyAlignment="1" applyProtection="1">
      <alignment horizontal="right"/>
      <protection locked="0"/>
    </xf>
    <xf numFmtId="187" fontId="9" fillId="9" borderId="0" xfId="0" applyNumberFormat="1" applyFont="1" applyFill="1" applyAlignment="1">
      <alignment horizontal="center"/>
    </xf>
    <xf numFmtId="9" fontId="11" fillId="6" borderId="0" xfId="0" applyNumberFormat="1" applyFont="1" applyFill="1" applyAlignment="1" applyProtection="1">
      <alignment horizontal="center"/>
      <protection locked="0"/>
    </xf>
    <xf numFmtId="219" fontId="5" fillId="0" borderId="0" xfId="0" applyNumberFormat="1" applyFont="1" applyFill="1" applyAlignment="1">
      <alignment horizontal="center"/>
    </xf>
    <xf numFmtId="1" fontId="21" fillId="6" borderId="0" xfId="0" applyNumberFormat="1" applyFont="1" applyFill="1" applyAlignment="1" applyProtection="1">
      <alignment horizontal="right"/>
      <protection locked="0"/>
    </xf>
    <xf numFmtId="0" fontId="5" fillId="0" borderId="0" xfId="0" applyFont="1" applyFill="1" applyAlignment="1">
      <alignment horizontal="right"/>
    </xf>
    <xf numFmtId="219" fontId="15" fillId="0" borderId="0" xfId="0" applyNumberFormat="1" applyFont="1" applyFill="1" applyAlignment="1">
      <alignment horizontal="center"/>
    </xf>
    <xf numFmtId="193" fontId="5" fillId="10" borderId="0" xfId="0" applyNumberFormat="1" applyFont="1" applyFill="1" applyAlignment="1">
      <alignment horizontal="center"/>
    </xf>
    <xf numFmtId="3" fontId="25" fillId="8" borderId="0" xfId="0" applyNumberFormat="1" applyFont="1" applyFill="1" applyBorder="1" applyAlignment="1" applyProtection="1">
      <alignment horizontal="right"/>
    </xf>
    <xf numFmtId="3" fontId="23" fillId="8" borderId="0" xfId="0" applyNumberFormat="1" applyFont="1" applyFill="1" applyBorder="1" applyAlignment="1" applyProtection="1">
      <alignment horizontal="right"/>
    </xf>
    <xf numFmtId="0" fontId="7" fillId="0" borderId="0" xfId="0" applyFont="1" applyAlignment="1" applyProtection="1">
      <alignment horizontal="center"/>
      <protection locked="0"/>
    </xf>
    <xf numFmtId="0" fontId="7" fillId="0" borderId="0" xfId="0" applyFont="1" applyFill="1" applyAlignment="1" applyProtection="1">
      <alignment horizontal="left"/>
      <protection locked="0"/>
    </xf>
    <xf numFmtId="0" fontId="28" fillId="0" borderId="0" xfId="0" applyFont="1" applyFill="1"/>
    <xf numFmtId="0" fontId="27" fillId="0" borderId="0" xfId="0" applyFont="1" applyFill="1"/>
    <xf numFmtId="0" fontId="28" fillId="0" borderId="0" xfId="0" applyFont="1" applyFill="1" applyAlignment="1">
      <alignment horizontal="center"/>
    </xf>
    <xf numFmtId="2" fontId="5" fillId="11" borderId="0" xfId="0" applyNumberFormat="1" applyFont="1" applyFill="1" applyBorder="1" applyAlignment="1" applyProtection="1">
      <alignment horizontal="left"/>
      <protection locked="0"/>
    </xf>
    <xf numFmtId="0" fontId="27" fillId="0" borderId="0" xfId="0" applyFont="1" applyAlignment="1" applyProtection="1">
      <alignment horizontal="left"/>
      <protection locked="0"/>
    </xf>
    <xf numFmtId="0" fontId="29" fillId="0" borderId="0" xfId="0" applyNumberFormat="1" applyFont="1" applyFill="1" applyBorder="1" applyAlignment="1" applyProtection="1">
      <protection locked="0"/>
    </xf>
    <xf numFmtId="15" fontId="5" fillId="0" borderId="0" xfId="0" applyNumberFormat="1" applyFont="1" applyAlignment="1">
      <alignment horizontal="center"/>
    </xf>
    <xf numFmtId="2" fontId="5" fillId="0" borderId="0" xfId="0" applyNumberFormat="1" applyFont="1" applyFill="1" applyBorder="1" applyAlignment="1" applyProtection="1">
      <alignment horizontal="center"/>
      <protection locked="0"/>
    </xf>
    <xf numFmtId="187" fontId="11" fillId="8" borderId="0" xfId="0" applyNumberFormat="1" applyFont="1" applyFill="1" applyAlignment="1">
      <alignment horizontal="center"/>
    </xf>
    <xf numFmtId="0" fontId="17" fillId="0" borderId="0" xfId="0" applyFont="1" applyFill="1"/>
    <xf numFmtId="2" fontId="7" fillId="0" borderId="0" xfId="0" applyNumberFormat="1" applyFont="1" applyFill="1" applyBorder="1" applyAlignment="1" applyProtection="1">
      <alignment horizontal="left"/>
      <protection locked="0"/>
    </xf>
    <xf numFmtId="0" fontId="10" fillId="0" borderId="0" xfId="0" applyFont="1" applyFill="1" applyAlignment="1" applyProtection="1">
      <alignment horizontal="left"/>
      <protection locked="0"/>
    </xf>
    <xf numFmtId="9" fontId="11" fillId="0" borderId="0" xfId="0" applyNumberFormat="1" applyFont="1" applyFill="1" applyBorder="1" applyAlignment="1" applyProtection="1">
      <alignment horizontal="center"/>
      <protection locked="0"/>
    </xf>
    <xf numFmtId="0" fontId="17" fillId="0" borderId="0" xfId="0" applyFont="1" applyAlignment="1" applyProtection="1">
      <alignment horizontal="left"/>
      <protection locked="0"/>
    </xf>
    <xf numFmtId="211" fontId="6" fillId="0" borderId="0" xfId="0" applyNumberFormat="1" applyFont="1" applyAlignment="1" applyProtection="1">
      <alignment horizontal="left"/>
      <protection locked="0"/>
    </xf>
    <xf numFmtId="0" fontId="11" fillId="0" borderId="0" xfId="0" applyFont="1" applyFill="1" applyAlignment="1" applyProtection="1">
      <alignment horizontal="right"/>
      <protection locked="0"/>
    </xf>
    <xf numFmtId="210" fontId="5" fillId="3" borderId="0" xfId="0" applyNumberFormat="1" applyFont="1" applyFill="1" applyAlignment="1" applyProtection="1">
      <alignment horizontal="center"/>
      <protection locked="0"/>
    </xf>
    <xf numFmtId="0" fontId="7" fillId="11" borderId="0" xfId="0" applyFont="1" applyFill="1" applyAlignment="1">
      <alignment horizontal="center"/>
    </xf>
    <xf numFmtId="0" fontId="30" fillId="0" borderId="0" xfId="0" applyFont="1" applyAlignment="1" applyProtection="1">
      <alignment horizontal="left"/>
      <protection locked="0"/>
    </xf>
    <xf numFmtId="2" fontId="10" fillId="11" borderId="0" xfId="0" applyNumberFormat="1" applyFont="1" applyFill="1" applyBorder="1" applyAlignment="1" applyProtection="1">
      <alignment horizontal="left"/>
      <protection locked="0"/>
    </xf>
    <xf numFmtId="0" fontId="11" fillId="11" borderId="0" xfId="0" applyFont="1" applyFill="1" applyAlignment="1">
      <alignment horizontal="center"/>
    </xf>
    <xf numFmtId="0" fontId="11" fillId="11" borderId="0" xfId="0" applyFont="1" applyFill="1" applyAlignment="1">
      <alignment horizontal="left"/>
    </xf>
    <xf numFmtId="0" fontId="15" fillId="0" borderId="0" xfId="0" applyFont="1" applyFill="1" applyAlignment="1">
      <alignment horizontal="left"/>
    </xf>
    <xf numFmtId="0" fontId="31" fillId="0" borderId="0" xfId="0" applyFont="1" applyFill="1"/>
    <xf numFmtId="4" fontId="16" fillId="0" borderId="0" xfId="0" applyNumberFormat="1" applyFont="1" applyFill="1"/>
    <xf numFmtId="3" fontId="27" fillId="0" borderId="0" xfId="0" applyNumberFormat="1" applyFont="1" applyFill="1" applyBorder="1" applyAlignment="1" applyProtection="1">
      <alignment horizontal="center"/>
      <protection locked="0"/>
    </xf>
    <xf numFmtId="3" fontId="27" fillId="0" borderId="0" xfId="0" applyNumberFormat="1" applyFont="1" applyFill="1" applyBorder="1" applyAlignment="1" applyProtection="1">
      <alignment horizontal="center"/>
    </xf>
    <xf numFmtId="0" fontId="32" fillId="0" borderId="0" xfId="0" applyFont="1" applyFill="1" applyProtection="1">
      <protection locked="0"/>
    </xf>
    <xf numFmtId="193" fontId="5" fillId="0" borderId="0" xfId="0" applyNumberFormat="1" applyFont="1" applyFill="1" applyAlignment="1">
      <alignment horizontal="center"/>
    </xf>
    <xf numFmtId="0" fontId="15" fillId="0" borderId="0" xfId="0" applyFont="1" applyFill="1" applyAlignment="1">
      <alignment horizontal="center"/>
    </xf>
    <xf numFmtId="15" fontId="6" fillId="0" borderId="0" xfId="0" applyNumberFormat="1" applyFont="1" applyFill="1"/>
    <xf numFmtId="15" fontId="7" fillId="0" borderId="0" xfId="0" applyNumberFormat="1" applyFont="1" applyAlignment="1">
      <alignment horizontal="center"/>
    </xf>
    <xf numFmtId="2" fontId="5" fillId="0" borderId="0" xfId="0" applyNumberFormat="1" applyFont="1" applyAlignment="1" applyProtection="1">
      <protection locked="0"/>
    </xf>
    <xf numFmtId="0" fontId="6" fillId="0" borderId="0" xfId="0" applyFont="1" applyFill="1"/>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tabSelected="1" showOutlineSymbols="0" defaultGridColor="0" topLeftCell="B1" colorId="8" zoomScale="111" zoomScaleNormal="111" zoomScalePageLayoutView="111" workbookViewId="0">
      <selection activeCell="I7" sqref="I7"/>
    </sheetView>
  </sheetViews>
  <sheetFormatPr baseColWidth="10" defaultColWidth="17.140625" defaultRowHeight="16" x14ac:dyDescent="0.2"/>
  <cols>
    <col min="1" max="1" width="1.28515625" style="5" hidden="1" customWidth="1"/>
    <col min="2" max="2" width="9.5703125" style="5" customWidth="1"/>
    <col min="3" max="3" width="9.42578125" style="5" customWidth="1"/>
    <col min="4" max="4" width="12.85546875" style="5" customWidth="1"/>
    <col min="5" max="6" width="9.7109375" style="5" customWidth="1"/>
    <col min="7" max="7" width="8.7109375" style="5" customWidth="1"/>
    <col min="8" max="8" width="9" style="5" customWidth="1"/>
    <col min="9" max="9" width="4.85546875" style="5" customWidth="1"/>
    <col min="10" max="10" width="5.28515625" style="5" customWidth="1"/>
    <col min="11" max="11" width="4.85546875" style="5" customWidth="1"/>
    <col min="12" max="12" width="5" style="5" customWidth="1"/>
    <col min="13" max="13" width="4.5703125" style="5" customWidth="1"/>
    <col min="14" max="14" width="5.7109375" style="5" customWidth="1"/>
    <col min="15" max="15" width="6.7109375" style="5" customWidth="1"/>
    <col min="16" max="16" width="8.42578125" style="5" customWidth="1"/>
    <col min="17" max="23" width="5.5703125" style="5" customWidth="1"/>
    <col min="24" max="24" width="8.5703125" style="5" customWidth="1"/>
    <col min="25" max="25" width="8.7109375" style="5" customWidth="1"/>
    <col min="26" max="26" width="9.28515625" style="5" customWidth="1"/>
    <col min="27" max="27" width="10.28515625" style="5" customWidth="1"/>
    <col min="28" max="28" width="10.42578125" style="5" customWidth="1"/>
    <col min="29" max="29" width="6.42578125" style="5" customWidth="1"/>
    <col min="30" max="30" width="5.140625" style="5" customWidth="1"/>
    <col min="31" max="31" width="6.140625" style="5" customWidth="1"/>
    <col min="32" max="32" width="4.5703125" style="5" customWidth="1"/>
    <col min="33" max="33" width="13.140625" style="5" customWidth="1"/>
    <col min="34" max="16384" width="17.140625" style="5"/>
  </cols>
  <sheetData>
    <row r="1" spans="1:31" ht="21" customHeight="1" x14ac:dyDescent="0.2">
      <c r="B1" s="259" t="s">
        <v>198</v>
      </c>
      <c r="C1" s="266"/>
      <c r="D1" s="265"/>
      <c r="E1" s="219" t="s">
        <v>145</v>
      </c>
      <c r="F1" s="165" t="s">
        <v>131</v>
      </c>
      <c r="I1" s="182" t="s">
        <v>93</v>
      </c>
      <c r="M1" s="8"/>
      <c r="N1" s="8"/>
      <c r="O1" s="9"/>
      <c r="P1" s="261" t="s">
        <v>172</v>
      </c>
      <c r="Q1" s="11"/>
      <c r="R1" s="12"/>
      <c r="S1" s="12"/>
      <c r="T1" s="11"/>
      <c r="U1" s="11"/>
      <c r="V1" s="11"/>
      <c r="W1" s="11"/>
      <c r="Z1" s="9"/>
      <c r="AA1" s="8"/>
      <c r="AB1" s="10" t="s">
        <v>66</v>
      </c>
    </row>
    <row r="2" spans="1:31" ht="19" customHeight="1" x14ac:dyDescent="0.2">
      <c r="B2" s="220" t="s">
        <v>169</v>
      </c>
      <c r="D2" s="267"/>
      <c r="E2" s="228" t="s">
        <v>146</v>
      </c>
      <c r="F2" s="17" t="s">
        <v>142</v>
      </c>
      <c r="G2" s="273" t="s">
        <v>175</v>
      </c>
      <c r="H2" s="9"/>
      <c r="I2" s="109" t="s">
        <v>49</v>
      </c>
      <c r="L2" s="7" t="s">
        <v>28</v>
      </c>
      <c r="M2" s="8"/>
      <c r="N2" s="8"/>
      <c r="O2" s="9"/>
      <c r="P2" s="155" t="s">
        <v>173</v>
      </c>
      <c r="Q2" s="15"/>
      <c r="R2" s="15"/>
      <c r="S2" s="12"/>
      <c r="T2" s="15"/>
      <c r="U2" s="15"/>
      <c r="V2" s="16"/>
      <c r="W2" s="16"/>
      <c r="X2" s="17"/>
      <c r="Z2" s="154" t="s">
        <v>174</v>
      </c>
      <c r="AA2" s="262">
        <v>40097</v>
      </c>
      <c r="AB2" s="18"/>
    </row>
    <row r="3" spans="1:31" ht="19" customHeight="1" x14ac:dyDescent="0.2">
      <c r="B3" s="221" t="s">
        <v>191</v>
      </c>
      <c r="E3" s="219" t="s">
        <v>147</v>
      </c>
      <c r="F3" s="17" t="s">
        <v>143</v>
      </c>
      <c r="G3" s="273" t="s">
        <v>175</v>
      </c>
      <c r="H3" s="8"/>
      <c r="I3" s="109" t="s">
        <v>94</v>
      </c>
      <c r="L3" s="8"/>
      <c r="M3" s="8"/>
      <c r="N3" s="8"/>
      <c r="O3" s="9"/>
      <c r="P3" s="33" t="s">
        <v>78</v>
      </c>
      <c r="Q3" s="15"/>
      <c r="R3" s="15"/>
      <c r="S3" s="19"/>
      <c r="T3" s="16"/>
      <c r="U3" s="16"/>
      <c r="V3" s="16"/>
      <c r="W3" s="16"/>
      <c r="X3" s="16"/>
    </row>
    <row r="4" spans="1:31" ht="19" customHeight="1" x14ac:dyDescent="0.2">
      <c r="B4" s="221" t="s">
        <v>4</v>
      </c>
      <c r="D4" s="276" t="s">
        <v>180</v>
      </c>
      <c r="E4" s="5" t="s">
        <v>199</v>
      </c>
      <c r="G4" s="288" t="s">
        <v>197</v>
      </c>
      <c r="H4" s="276" t="s">
        <v>0</v>
      </c>
      <c r="I4" s="109" t="s">
        <v>95</v>
      </c>
      <c r="L4" s="9"/>
      <c r="M4" s="9"/>
      <c r="N4" s="9"/>
      <c r="O4" s="9"/>
      <c r="P4" s="16" t="s">
        <v>125</v>
      </c>
      <c r="Q4" s="11"/>
      <c r="R4" s="12"/>
      <c r="S4" s="12"/>
      <c r="T4" s="11"/>
      <c r="U4" s="11"/>
      <c r="V4" s="11"/>
      <c r="W4" s="11"/>
      <c r="X4" s="20"/>
      <c r="Y4" s="21"/>
      <c r="Z4" s="9"/>
      <c r="AA4" s="22"/>
    </row>
    <row r="5" spans="1:31" ht="19" customHeight="1" x14ac:dyDescent="0.2">
      <c r="B5" s="275" t="s">
        <v>190</v>
      </c>
      <c r="D5" s="5" t="s">
        <v>196</v>
      </c>
      <c r="G5" s="116" t="s">
        <v>1</v>
      </c>
      <c r="I5" s="109" t="s">
        <v>118</v>
      </c>
      <c r="L5" s="9"/>
      <c r="M5" s="9"/>
      <c r="N5" s="9"/>
      <c r="O5" s="9"/>
      <c r="P5" s="156" t="s">
        <v>126</v>
      </c>
      <c r="Q5" s="11"/>
      <c r="R5" s="11"/>
      <c r="S5" s="12"/>
      <c r="T5" s="11"/>
      <c r="U5" s="16"/>
      <c r="V5" s="11"/>
      <c r="W5" s="11"/>
      <c r="X5" s="20"/>
      <c r="Y5" s="21"/>
      <c r="AA5" s="22"/>
    </row>
    <row r="6" spans="1:31" ht="19" customHeight="1" x14ac:dyDescent="0.2">
      <c r="B6" s="119" t="s">
        <v>43</v>
      </c>
      <c r="C6" s="232"/>
      <c r="D6" s="26" t="s">
        <v>177</v>
      </c>
      <c r="E6" s="233"/>
      <c r="F6" s="233"/>
      <c r="G6" s="110"/>
      <c r="H6" s="110"/>
      <c r="I6" s="109" t="s">
        <v>46</v>
      </c>
      <c r="L6" s="24"/>
      <c r="M6" s="8"/>
      <c r="N6" s="8"/>
      <c r="O6" s="8"/>
      <c r="P6" s="157" t="s">
        <v>127</v>
      </c>
      <c r="Q6" s="11"/>
      <c r="R6" s="11"/>
      <c r="S6" s="12"/>
      <c r="T6" s="11"/>
      <c r="U6" s="11"/>
      <c r="V6" s="11"/>
      <c r="W6" s="16"/>
      <c r="X6" s="20"/>
      <c r="Y6" s="25"/>
      <c r="AA6" s="8"/>
    </row>
    <row r="7" spans="1:31" ht="19" customHeight="1" x14ac:dyDescent="0.2">
      <c r="A7" s="110"/>
      <c r="B7" s="110"/>
      <c r="C7" s="234" t="s">
        <v>154</v>
      </c>
      <c r="D7" s="235">
        <f>E35/E7/1000</f>
        <v>4.2666666666666666</v>
      </c>
      <c r="E7" s="236">
        <v>30</v>
      </c>
      <c r="F7" s="110"/>
      <c r="G7" s="154" t="s">
        <v>155</v>
      </c>
      <c r="H7" s="285"/>
      <c r="I7" s="183" t="s">
        <v>60</v>
      </c>
      <c r="M7" s="9"/>
      <c r="N7" s="9"/>
      <c r="O7" s="8"/>
      <c r="P7" s="27" t="s">
        <v>128</v>
      </c>
      <c r="Q7" s="15"/>
      <c r="S7" s="28"/>
      <c r="T7" s="16"/>
      <c r="U7" s="11"/>
      <c r="V7" s="28"/>
      <c r="W7" s="16"/>
      <c r="X7" s="14"/>
      <c r="Z7" s="29"/>
      <c r="AA7" s="158"/>
      <c r="AB7" s="29"/>
      <c r="AC7" s="29"/>
      <c r="AD7" s="30"/>
    </row>
    <row r="8" spans="1:31" ht="19" customHeight="1" x14ac:dyDescent="0.2">
      <c r="A8" s="110"/>
      <c r="B8" s="237" t="s">
        <v>156</v>
      </c>
      <c r="C8" s="235">
        <f>H35*B11/1000</f>
        <v>128</v>
      </c>
      <c r="D8" s="238" t="s">
        <v>157</v>
      </c>
      <c r="E8" s="264">
        <f>C9/C8</f>
        <v>441.87500000000006</v>
      </c>
      <c r="F8" s="197" t="s">
        <v>158</v>
      </c>
      <c r="G8" s="239">
        <v>20</v>
      </c>
      <c r="H8" s="139"/>
      <c r="I8" s="201" t="s">
        <v>103</v>
      </c>
      <c r="J8" s="31"/>
      <c r="K8" s="31"/>
      <c r="L8" s="31"/>
      <c r="M8" s="31"/>
      <c r="N8" s="31"/>
      <c r="O8" s="31"/>
      <c r="P8" s="16" t="s">
        <v>135</v>
      </c>
      <c r="Q8" s="32"/>
      <c r="R8" s="32"/>
      <c r="V8" s="15"/>
      <c r="W8" s="15"/>
      <c r="X8" s="20"/>
      <c r="Y8" s="23"/>
      <c r="Z8" s="9"/>
    </row>
    <row r="9" spans="1:31" ht="19" customHeight="1" x14ac:dyDescent="0.2">
      <c r="A9" s="110"/>
      <c r="B9" s="218" t="s">
        <v>159</v>
      </c>
      <c r="C9" s="240">
        <f>(G35*B11)+(P16*C8)</f>
        <v>56560.000000000007</v>
      </c>
      <c r="D9" s="238" t="s">
        <v>193</v>
      </c>
      <c r="E9" s="241">
        <v>35</v>
      </c>
      <c r="F9" s="154" t="s">
        <v>160</v>
      </c>
      <c r="G9" s="242">
        <f>E10+G8</f>
        <v>496.87500000000006</v>
      </c>
      <c r="H9" s="243"/>
      <c r="I9" s="183" t="s">
        <v>141</v>
      </c>
      <c r="J9" s="35"/>
      <c r="K9" s="9"/>
      <c r="L9" s="9"/>
      <c r="M9" s="8"/>
      <c r="N9" s="8"/>
      <c r="O9" s="8"/>
      <c r="P9" s="16"/>
      <c r="Q9" s="16"/>
      <c r="R9" s="16"/>
      <c r="S9" s="16"/>
      <c r="T9" s="16"/>
      <c r="U9" s="16"/>
      <c r="V9" s="16"/>
      <c r="W9" s="16"/>
      <c r="X9" s="16"/>
      <c r="Y9" s="23"/>
      <c r="Z9" s="9"/>
      <c r="AA9" s="27"/>
    </row>
    <row r="10" spans="1:31" ht="19" customHeight="1" x14ac:dyDescent="0.2">
      <c r="A10" s="110"/>
      <c r="B10" s="244"/>
      <c r="C10" s="245"/>
      <c r="D10" s="200" t="s">
        <v>161</v>
      </c>
      <c r="E10" s="242">
        <f>E8+E9</f>
        <v>476.87500000000006</v>
      </c>
      <c r="F10" s="254" t="s">
        <v>162</v>
      </c>
      <c r="G10" s="246">
        <v>0.28000000000000003</v>
      </c>
      <c r="H10" s="247"/>
      <c r="I10" s="255" t="s">
        <v>165</v>
      </c>
      <c r="J10" s="6"/>
      <c r="L10" s="39"/>
      <c r="M10" s="39"/>
      <c r="N10" s="39"/>
      <c r="O10" s="39"/>
      <c r="P10" s="15" t="s">
        <v>65</v>
      </c>
      <c r="Q10" s="16"/>
      <c r="R10" s="16"/>
      <c r="S10" s="16"/>
      <c r="T10" s="16"/>
      <c r="U10" s="16"/>
      <c r="V10" s="15"/>
      <c r="W10" s="41"/>
      <c r="X10" s="16"/>
      <c r="Z10" s="5">
        <v>600</v>
      </c>
      <c r="AA10" s="104" t="s">
        <v>56</v>
      </c>
    </row>
    <row r="11" spans="1:31" ht="19" customHeight="1" x14ac:dyDescent="0.2">
      <c r="A11" s="110"/>
      <c r="B11" s="248">
        <v>100</v>
      </c>
      <c r="C11" s="185" t="s">
        <v>132</v>
      </c>
      <c r="D11" s="79"/>
      <c r="E11" s="166"/>
      <c r="F11" s="249" t="s">
        <v>163</v>
      </c>
      <c r="G11" s="242">
        <f>G9-(G9*G10)</f>
        <v>357.75</v>
      </c>
      <c r="H11" s="250"/>
      <c r="I11" s="167"/>
      <c r="K11" s="198"/>
      <c r="L11" s="198"/>
      <c r="M11" s="39"/>
      <c r="N11" s="39"/>
      <c r="O11" s="39"/>
      <c r="P11" s="40" t="s">
        <v>129</v>
      </c>
      <c r="Q11" s="110"/>
      <c r="R11" s="110"/>
      <c r="S11" s="110"/>
      <c r="T11" s="110"/>
      <c r="U11" s="110"/>
      <c r="V11" s="141"/>
      <c r="W11" s="142"/>
      <c r="X11" s="110"/>
      <c r="Y11" s="110"/>
      <c r="Z11" s="5">
        <f>Z10*2.2</f>
        <v>1320</v>
      </c>
      <c r="AA11" s="104" t="s">
        <v>166</v>
      </c>
    </row>
    <row r="12" spans="1:31" ht="19" customHeight="1" x14ac:dyDescent="0.2">
      <c r="A12" s="110"/>
      <c r="B12" s="184" t="s">
        <v>83</v>
      </c>
      <c r="C12" s="185"/>
      <c r="D12" s="186" t="s">
        <v>113</v>
      </c>
      <c r="E12" s="186"/>
      <c r="F12" s="249" t="s">
        <v>164</v>
      </c>
      <c r="G12" s="251">
        <f>G11*C8</f>
        <v>45792</v>
      </c>
      <c r="H12" s="284"/>
      <c r="I12" s="223"/>
      <c r="K12" s="110"/>
      <c r="L12" s="198"/>
      <c r="M12" s="39"/>
      <c r="N12" s="39"/>
      <c r="O12" s="39"/>
      <c r="P12" s="16" t="s">
        <v>130</v>
      </c>
      <c r="Q12" s="143"/>
      <c r="R12" s="144"/>
      <c r="S12" s="144"/>
      <c r="T12" s="144"/>
      <c r="U12" s="110"/>
      <c r="V12" s="114"/>
      <c r="W12" s="110"/>
      <c r="X12" s="110"/>
      <c r="Y12" s="145"/>
      <c r="Z12" s="8">
        <f>Z11/2.47</f>
        <v>534.41295546558695</v>
      </c>
      <c r="AA12" s="18" t="s">
        <v>167</v>
      </c>
    </row>
    <row r="13" spans="1:31" ht="19" customHeight="1" x14ac:dyDescent="0.2">
      <c r="A13" s="8"/>
      <c r="B13" s="215" t="s">
        <v>133</v>
      </c>
      <c r="C13" s="188">
        <v>0</v>
      </c>
      <c r="D13" s="277"/>
      <c r="E13" s="117"/>
      <c r="F13" s="9"/>
      <c r="I13" s="46"/>
      <c r="K13" s="255" t="s">
        <v>115</v>
      </c>
      <c r="L13" s="39"/>
      <c r="M13" s="39"/>
      <c r="N13" s="39"/>
      <c r="O13" s="39"/>
      <c r="P13" s="16" t="s">
        <v>54</v>
      </c>
      <c r="Q13" s="146"/>
      <c r="R13" s="146"/>
      <c r="S13" s="146"/>
      <c r="T13" s="143"/>
      <c r="U13" s="110"/>
      <c r="V13" s="147"/>
      <c r="W13" s="141"/>
      <c r="X13" s="110"/>
      <c r="Y13" s="110"/>
      <c r="AA13" s="104"/>
    </row>
    <row r="14" spans="1:31" ht="19" customHeight="1" x14ac:dyDescent="0.2">
      <c r="A14" s="9"/>
      <c r="B14" s="216" t="s">
        <v>134</v>
      </c>
      <c r="C14" s="188">
        <v>0</v>
      </c>
      <c r="D14" s="277"/>
      <c r="E14" s="117"/>
      <c r="F14" s="9"/>
      <c r="G14" s="14" t="s">
        <v>74</v>
      </c>
      <c r="I14" s="47"/>
      <c r="M14" s="39"/>
      <c r="N14" s="280"/>
      <c r="O14" s="39"/>
      <c r="P14" s="222" t="s">
        <v>38</v>
      </c>
      <c r="Q14" s="148"/>
      <c r="R14" s="148"/>
      <c r="S14" s="148"/>
      <c r="T14" s="149"/>
      <c r="U14" s="110"/>
      <c r="V14" s="150"/>
      <c r="W14" s="151"/>
      <c r="X14" s="110"/>
      <c r="Y14" s="151"/>
      <c r="Z14" s="49"/>
      <c r="AA14" s="104"/>
      <c r="AB14" s="69" t="s">
        <v>61</v>
      </c>
    </row>
    <row r="15" spans="1:31" ht="19" customHeight="1" x14ac:dyDescent="0.2">
      <c r="A15" s="9"/>
      <c r="B15" s="216" t="s">
        <v>114</v>
      </c>
      <c r="C15" s="188">
        <v>0</v>
      </c>
      <c r="D15" s="277"/>
      <c r="E15" s="230">
        <f>H19</f>
        <v>800</v>
      </c>
      <c r="F15" s="260" t="s">
        <v>171</v>
      </c>
      <c r="H15" s="281">
        <f>H19*2.2046/2.4711</f>
        <v>713.72263364493551</v>
      </c>
      <c r="I15" s="257" t="s">
        <v>168</v>
      </c>
      <c r="J15" s="256"/>
      <c r="K15" s="258">
        <f>H15/2240</f>
        <v>0.31862617573434621</v>
      </c>
      <c r="L15" s="229" t="s">
        <v>187</v>
      </c>
      <c r="M15" s="39"/>
      <c r="N15" s="39"/>
      <c r="O15" s="39"/>
      <c r="P15" s="26" t="s">
        <v>69</v>
      </c>
      <c r="Q15" s="59"/>
      <c r="R15" s="26" t="s">
        <v>69</v>
      </c>
      <c r="S15" s="59"/>
      <c r="T15" s="196"/>
      <c r="U15" s="26" t="s">
        <v>69</v>
      </c>
      <c r="V15" s="62"/>
      <c r="W15" s="61"/>
      <c r="Y15" s="197" t="s">
        <v>71</v>
      </c>
      <c r="Z15" s="197" t="s">
        <v>3</v>
      </c>
      <c r="AA15" s="50"/>
    </row>
    <row r="16" spans="1:31" ht="19" customHeight="1" x14ac:dyDescent="0.2">
      <c r="A16" s="8"/>
      <c r="B16" s="216" t="s">
        <v>84</v>
      </c>
      <c r="C16" s="36"/>
      <c r="D16" s="124"/>
      <c r="E16" s="230">
        <f>H35</f>
        <v>1280</v>
      </c>
      <c r="F16" s="260" t="s">
        <v>170</v>
      </c>
      <c r="H16" s="282">
        <f>H35*2.2046/2.4711</f>
        <v>1141.9562138318968</v>
      </c>
      <c r="I16" s="257" t="s">
        <v>168</v>
      </c>
      <c r="J16" s="256"/>
      <c r="K16" s="258">
        <f>H16/2240</f>
        <v>0.50980188117495395</v>
      </c>
      <c r="L16" s="229" t="s">
        <v>188</v>
      </c>
      <c r="M16" s="39"/>
      <c r="N16" s="225"/>
      <c r="O16" s="39"/>
      <c r="P16" s="152">
        <v>5</v>
      </c>
      <c r="Q16" s="14" t="s">
        <v>45</v>
      </c>
      <c r="R16" s="110"/>
      <c r="S16" s="121"/>
      <c r="T16" s="110"/>
      <c r="U16" s="153"/>
      <c r="V16" s="148"/>
      <c r="W16" s="148"/>
      <c r="X16" s="154" t="s">
        <v>176</v>
      </c>
      <c r="Y16" s="279" t="s">
        <v>184</v>
      </c>
      <c r="AA16" s="23"/>
      <c r="AB16" s="9"/>
      <c r="AC16" s="9"/>
      <c r="AD16" s="9"/>
      <c r="AE16" s="9"/>
    </row>
    <row r="17" spans="1:34" ht="19" customHeight="1" x14ac:dyDescent="0.2">
      <c r="A17" s="8"/>
      <c r="B17" s="217" t="s">
        <v>85</v>
      </c>
      <c r="C17" s="214" t="s">
        <v>2</v>
      </c>
      <c r="D17" s="187"/>
      <c r="E17" s="53" t="s">
        <v>39</v>
      </c>
      <c r="F17" s="231" t="s">
        <v>124</v>
      </c>
      <c r="H17" s="278" t="s">
        <v>183</v>
      </c>
      <c r="J17" s="44"/>
      <c r="L17" s="21"/>
      <c r="M17" s="8"/>
      <c r="N17" s="8"/>
      <c r="O17" s="9"/>
      <c r="P17" s="274" t="s">
        <v>182</v>
      </c>
      <c r="X17" s="263" t="s">
        <v>70</v>
      </c>
      <c r="Y17" s="56" t="s">
        <v>90</v>
      </c>
      <c r="Z17" s="195" t="s">
        <v>8</v>
      </c>
      <c r="AA17" s="8"/>
      <c r="AB17" s="9"/>
      <c r="AC17" s="9"/>
      <c r="AD17" s="8"/>
      <c r="AE17" s="9"/>
    </row>
    <row r="18" spans="1:34" ht="19" customHeight="1" x14ac:dyDescent="0.2">
      <c r="B18" s="104" t="s">
        <v>153</v>
      </c>
      <c r="C18" s="36"/>
      <c r="D18" s="159"/>
      <c r="E18" s="56" t="s">
        <v>81</v>
      </c>
      <c r="F18" s="56" t="s">
        <v>81</v>
      </c>
      <c r="G18" s="57" t="s">
        <v>9</v>
      </c>
      <c r="H18" s="57" t="s">
        <v>10</v>
      </c>
      <c r="I18" s="55" t="s">
        <v>11</v>
      </c>
      <c r="J18" s="55" t="s">
        <v>12</v>
      </c>
      <c r="K18" s="55" t="s">
        <v>13</v>
      </c>
      <c r="L18" s="55" t="s">
        <v>14</v>
      </c>
      <c r="M18" s="55" t="s">
        <v>75</v>
      </c>
      <c r="N18" s="58" t="s">
        <v>76</v>
      </c>
      <c r="O18" s="54" t="s">
        <v>99</v>
      </c>
      <c r="P18" s="191" t="s">
        <v>11</v>
      </c>
      <c r="Q18" s="192" t="s">
        <v>12</v>
      </c>
      <c r="R18" s="192" t="s">
        <v>13</v>
      </c>
      <c r="S18" s="192" t="s">
        <v>14</v>
      </c>
      <c r="T18" s="192" t="s">
        <v>75</v>
      </c>
      <c r="U18" s="193" t="s">
        <v>76</v>
      </c>
      <c r="V18" s="194" t="s">
        <v>36</v>
      </c>
      <c r="W18" s="192" t="s">
        <v>109</v>
      </c>
      <c r="X18" s="154" t="s">
        <v>15</v>
      </c>
      <c r="Y18" s="63" t="s">
        <v>58</v>
      </c>
      <c r="Z18" s="63" t="s">
        <v>58</v>
      </c>
      <c r="AA18" s="5" t="s">
        <v>21</v>
      </c>
      <c r="AB18" s="9"/>
      <c r="AC18" s="9"/>
      <c r="AD18" s="64"/>
    </row>
    <row r="19" spans="1:34" ht="19" customHeight="1" x14ac:dyDescent="0.2">
      <c r="B19" s="9"/>
      <c r="C19" s="9"/>
      <c r="D19" s="65" t="s">
        <v>181</v>
      </c>
      <c r="E19" s="252">
        <f t="shared" ref="E19:E34" si="0">$C$8*F19</f>
        <v>80000</v>
      </c>
      <c r="F19" s="107">
        <f>1000-SUM(F20:F34)</f>
        <v>625</v>
      </c>
      <c r="G19" s="112">
        <f>H19*X19/1000</f>
        <v>344</v>
      </c>
      <c r="H19" s="175">
        <v>800</v>
      </c>
      <c r="I19" s="168">
        <f>P19*H19/100</f>
        <v>0</v>
      </c>
      <c r="J19" s="168">
        <f>Q19*H19/100</f>
        <v>104</v>
      </c>
      <c r="K19" s="169">
        <f>R19*H19/100</f>
        <v>1.44</v>
      </c>
      <c r="L19" s="169">
        <f>S19*H19/100</f>
        <v>6.4</v>
      </c>
      <c r="M19" s="169">
        <f>T19*H19/100</f>
        <v>2</v>
      </c>
      <c r="N19" s="168">
        <v>35</v>
      </c>
      <c r="O19" s="212">
        <f>N19/2.8</f>
        <v>12.5</v>
      </c>
      <c r="P19" s="61">
        <v>0</v>
      </c>
      <c r="Q19" s="61">
        <v>13</v>
      </c>
      <c r="R19" s="60">
        <v>0.18</v>
      </c>
      <c r="S19" s="66">
        <v>0.8</v>
      </c>
      <c r="T19" s="60">
        <v>0.25</v>
      </c>
      <c r="U19" s="61">
        <v>36</v>
      </c>
      <c r="V19" s="62">
        <v>1.2E-2</v>
      </c>
      <c r="W19" s="61">
        <f>U19/2.46</f>
        <v>14.634146341463415</v>
      </c>
      <c r="X19" s="160">
        <v>430</v>
      </c>
      <c r="Y19" s="67">
        <v>400</v>
      </c>
      <c r="Z19" s="61">
        <v>800</v>
      </c>
      <c r="AA19" s="179" t="str">
        <f>D19</f>
        <v>Gafsa Reactive Phosphate Tunisia. 13% P.</v>
      </c>
      <c r="AB19" s="68"/>
      <c r="AD19" s="9"/>
      <c r="AE19" s="9" t="s">
        <v>186</v>
      </c>
      <c r="AF19" s="270" t="s">
        <v>178</v>
      </c>
      <c r="AG19" s="71"/>
    </row>
    <row r="20" spans="1:34" ht="19" customHeight="1" x14ac:dyDescent="0.2">
      <c r="A20" s="9"/>
      <c r="B20" s="9"/>
      <c r="C20" s="9"/>
      <c r="D20" s="65" t="s">
        <v>116</v>
      </c>
      <c r="E20" s="252">
        <f t="shared" si="0"/>
        <v>0</v>
      </c>
      <c r="F20" s="107">
        <f>H20/$H$35*1000</f>
        <v>0</v>
      </c>
      <c r="G20" s="112">
        <f t="shared" ref="G20:G34" si="1">H20*X20/1000</f>
        <v>0</v>
      </c>
      <c r="H20" s="176">
        <v>0</v>
      </c>
      <c r="I20" s="168">
        <f>P20*H20/100</f>
        <v>0</v>
      </c>
      <c r="J20" s="168">
        <f>Q20*H20/100</f>
        <v>0</v>
      </c>
      <c r="K20" s="168">
        <f>R20*H20/100</f>
        <v>0</v>
      </c>
      <c r="L20" s="168">
        <f>S20*H20/100</f>
        <v>0</v>
      </c>
      <c r="M20" s="168">
        <f>T20*H20/100</f>
        <v>0</v>
      </c>
      <c r="N20" s="168">
        <f>U20*H20/100</f>
        <v>0</v>
      </c>
      <c r="O20" s="164"/>
      <c r="P20" s="61">
        <v>18</v>
      </c>
      <c r="Q20" s="61">
        <v>20</v>
      </c>
      <c r="R20" s="61">
        <v>0</v>
      </c>
      <c r="S20" s="61">
        <v>1</v>
      </c>
      <c r="T20" s="61">
        <v>0</v>
      </c>
      <c r="U20" s="61">
        <v>0</v>
      </c>
      <c r="V20" s="59"/>
      <c r="W20" s="59"/>
      <c r="X20" s="161">
        <v>819</v>
      </c>
      <c r="Y20" s="72">
        <v>150</v>
      </c>
      <c r="Z20" s="59">
        <v>250</v>
      </c>
      <c r="AA20" s="179" t="str">
        <f>D20</f>
        <v>DAP (18-20-0-2)</v>
      </c>
      <c r="AB20" s="73" t="s">
        <v>59</v>
      </c>
      <c r="AD20" s="9"/>
      <c r="AE20" s="9"/>
      <c r="AF20" s="70"/>
      <c r="AG20" s="71"/>
    </row>
    <row r="21" spans="1:34" ht="19" customHeight="1" x14ac:dyDescent="0.2">
      <c r="A21" s="74"/>
      <c r="B21" s="8"/>
      <c r="C21" s="9"/>
      <c r="D21" s="8" t="s">
        <v>185</v>
      </c>
      <c r="E21" s="252">
        <f t="shared" si="0"/>
        <v>1200</v>
      </c>
      <c r="F21" s="107">
        <f t="shared" ref="F21:F34" si="2">H21/$H$35*1000</f>
        <v>9.375</v>
      </c>
      <c r="G21" s="112">
        <f t="shared" si="1"/>
        <v>4.2</v>
      </c>
      <c r="H21" s="176">
        <v>12</v>
      </c>
      <c r="I21" s="168">
        <f>P21*H21/100</f>
        <v>0</v>
      </c>
      <c r="J21" s="168">
        <f>Q21*H21/100</f>
        <v>0</v>
      </c>
      <c r="K21" s="168">
        <f>R21*H21/100</f>
        <v>0</v>
      </c>
      <c r="L21" s="168">
        <f>S21*H21/100</f>
        <v>11.4</v>
      </c>
      <c r="M21" s="168">
        <f>T21*H21/100</f>
        <v>0</v>
      </c>
      <c r="N21" s="168">
        <f>U21*H21/100</f>
        <v>0</v>
      </c>
      <c r="O21" s="21"/>
      <c r="P21" s="61">
        <v>0</v>
      </c>
      <c r="Q21" s="61">
        <v>0</v>
      </c>
      <c r="R21" s="61">
        <v>0</v>
      </c>
      <c r="S21" s="61">
        <v>95</v>
      </c>
      <c r="T21" s="61">
        <v>0</v>
      </c>
      <c r="U21" s="61">
        <v>0</v>
      </c>
      <c r="V21" s="59"/>
      <c r="W21" s="59"/>
      <c r="X21" s="161">
        <v>350</v>
      </c>
      <c r="Y21" s="72" t="s">
        <v>117</v>
      </c>
      <c r="Z21" s="59">
        <v>20</v>
      </c>
      <c r="AA21" s="179" t="str">
        <f t="shared" ref="AA21:AA33" si="3">D21</f>
        <v>Elemental sulphur Saudi (100%S)</v>
      </c>
      <c r="AB21" s="71"/>
      <c r="AC21" s="9" t="s">
        <v>98</v>
      </c>
      <c r="AG21" s="71"/>
    </row>
    <row r="22" spans="1:34" ht="19" customHeight="1" x14ac:dyDescent="0.2">
      <c r="A22" s="9"/>
      <c r="B22" s="9"/>
      <c r="C22" s="9"/>
      <c r="D22" s="65" t="s">
        <v>22</v>
      </c>
      <c r="E22" s="252">
        <f t="shared" si="0"/>
        <v>0</v>
      </c>
      <c r="F22" s="107">
        <f t="shared" si="2"/>
        <v>0</v>
      </c>
      <c r="G22" s="112">
        <f t="shared" si="1"/>
        <v>0</v>
      </c>
      <c r="H22" s="176">
        <v>0</v>
      </c>
      <c r="I22" s="168">
        <f>P22*H22/100</f>
        <v>0</v>
      </c>
      <c r="J22" s="168">
        <f>Q22*H22/100</f>
        <v>0</v>
      </c>
      <c r="K22" s="168">
        <f>R22*H22/100</f>
        <v>0</v>
      </c>
      <c r="L22" s="168">
        <f>S22*H22/100</f>
        <v>0</v>
      </c>
      <c r="M22" s="168">
        <f>T22*H22/100</f>
        <v>0</v>
      </c>
      <c r="N22" s="168">
        <f>U22*H22/100</f>
        <v>0</v>
      </c>
      <c r="O22" s="171">
        <f>N22*0.4</f>
        <v>0</v>
      </c>
      <c r="P22" s="61">
        <v>0</v>
      </c>
      <c r="Q22" s="61">
        <v>20.5</v>
      </c>
      <c r="R22" s="61">
        <v>0</v>
      </c>
      <c r="S22" s="61">
        <v>2</v>
      </c>
      <c r="T22" s="61">
        <v>0</v>
      </c>
      <c r="U22" s="61">
        <v>20</v>
      </c>
      <c r="V22" s="59"/>
      <c r="W22" s="59"/>
      <c r="X22" s="162">
        <v>855</v>
      </c>
      <c r="Y22" s="72" t="s">
        <v>19</v>
      </c>
      <c r="Z22" s="59">
        <v>300</v>
      </c>
      <c r="AA22" s="179" t="str">
        <f t="shared" si="3"/>
        <v>Triple Super (0-21-0-2)</v>
      </c>
      <c r="AB22" s="75"/>
      <c r="AG22" s="75"/>
    </row>
    <row r="23" spans="1:34" ht="19" customHeight="1" x14ac:dyDescent="0.2">
      <c r="A23" s="18"/>
      <c r="B23" s="8"/>
      <c r="C23" s="9"/>
      <c r="D23" s="68" t="s">
        <v>72</v>
      </c>
      <c r="E23" s="252">
        <f t="shared" si="0"/>
        <v>0</v>
      </c>
      <c r="F23" s="107">
        <f t="shared" si="2"/>
        <v>0</v>
      </c>
      <c r="G23" s="112">
        <f t="shared" si="1"/>
        <v>0</v>
      </c>
      <c r="H23" s="176">
        <v>0</v>
      </c>
      <c r="I23" s="168">
        <f>P23*H23/100</f>
        <v>0</v>
      </c>
      <c r="J23" s="168">
        <f>Q23*H23/100</f>
        <v>0</v>
      </c>
      <c r="K23" s="168">
        <f>R23*H23/100</f>
        <v>0</v>
      </c>
      <c r="L23" s="168">
        <f>S23*H23/100</f>
        <v>0</v>
      </c>
      <c r="M23" s="168">
        <f>T23*H23/100</f>
        <v>0</v>
      </c>
      <c r="N23" s="168">
        <f>U23*H23/100</f>
        <v>0</v>
      </c>
      <c r="O23" s="21"/>
      <c r="P23" s="61">
        <v>0</v>
      </c>
      <c r="Q23" s="61">
        <v>0</v>
      </c>
      <c r="R23" s="61">
        <v>50</v>
      </c>
      <c r="S23" s="61">
        <v>0</v>
      </c>
      <c r="T23" s="61">
        <v>0</v>
      </c>
      <c r="U23" s="61">
        <v>0</v>
      </c>
      <c r="V23" s="61"/>
      <c r="W23" s="61"/>
      <c r="X23" s="161">
        <v>845</v>
      </c>
      <c r="Y23" s="76" t="s">
        <v>20</v>
      </c>
      <c r="Z23" s="61">
        <v>70</v>
      </c>
      <c r="AA23" s="179" t="str">
        <f t="shared" si="3"/>
        <v>Muriate of Potash (0-0-50-0)</v>
      </c>
      <c r="AB23" s="71"/>
      <c r="AC23" s="5" t="s">
        <v>40</v>
      </c>
      <c r="AD23" s="71"/>
      <c r="AE23" s="9"/>
      <c r="AF23" s="13"/>
      <c r="AG23" s="71"/>
      <c r="AH23" s="73"/>
    </row>
    <row r="24" spans="1:34" ht="19" customHeight="1" x14ac:dyDescent="0.2">
      <c r="A24" s="74"/>
      <c r="B24" s="8"/>
      <c r="C24" s="9"/>
      <c r="D24" s="224" t="s">
        <v>120</v>
      </c>
      <c r="E24" s="252">
        <f t="shared" si="0"/>
        <v>1000</v>
      </c>
      <c r="F24" s="107">
        <f t="shared" si="2"/>
        <v>7.8125</v>
      </c>
      <c r="G24" s="112">
        <f t="shared" si="1"/>
        <v>18</v>
      </c>
      <c r="H24" s="176">
        <v>10</v>
      </c>
      <c r="I24" s="60"/>
      <c r="J24" s="60"/>
      <c r="K24" s="60"/>
      <c r="L24" s="60"/>
      <c r="M24" s="60"/>
      <c r="N24" s="60"/>
      <c r="O24" s="21"/>
      <c r="P24" s="77"/>
      <c r="Q24" s="78"/>
      <c r="R24" s="37"/>
      <c r="S24" s="79"/>
      <c r="T24" s="193"/>
      <c r="U24" s="269"/>
      <c r="V24" s="80"/>
      <c r="W24" s="81"/>
      <c r="X24" s="163">
        <v>1800</v>
      </c>
      <c r="Y24" s="67">
        <v>10</v>
      </c>
      <c r="Z24" s="59">
        <v>20</v>
      </c>
      <c r="AA24" s="179" t="str">
        <f t="shared" si="3"/>
        <v>OrganiBOR chips 10% B slow release *</v>
      </c>
      <c r="AB24" s="71"/>
      <c r="AC24" s="118"/>
      <c r="AD24" s="9"/>
      <c r="AE24" s="9"/>
      <c r="AF24" s="9"/>
      <c r="AG24" s="71"/>
    </row>
    <row r="25" spans="1:34" ht="19" customHeight="1" x14ac:dyDescent="0.2">
      <c r="A25" s="74"/>
      <c r="B25" s="8"/>
      <c r="C25" s="9"/>
      <c r="D25" s="82" t="s">
        <v>29</v>
      </c>
      <c r="E25" s="252">
        <f t="shared" si="0"/>
        <v>100</v>
      </c>
      <c r="F25" s="107">
        <f t="shared" si="2"/>
        <v>0.78125</v>
      </c>
      <c r="G25" s="112">
        <f t="shared" si="1"/>
        <v>50</v>
      </c>
      <c r="H25" s="177">
        <v>1</v>
      </c>
      <c r="I25" s="60"/>
      <c r="J25" s="60"/>
      <c r="K25" s="60"/>
      <c r="L25" s="60"/>
      <c r="M25" s="60"/>
      <c r="N25" s="60"/>
      <c r="O25" s="21"/>
      <c r="P25" s="36"/>
      <c r="Q25" s="79"/>
      <c r="R25" s="79"/>
      <c r="S25" s="79"/>
      <c r="T25" s="79"/>
      <c r="U25" s="79"/>
      <c r="V25" s="80"/>
      <c r="W25" s="81"/>
      <c r="X25" s="163">
        <v>50000</v>
      </c>
      <c r="Y25" s="76" t="s">
        <v>30</v>
      </c>
      <c r="Z25" s="59">
        <v>1</v>
      </c>
      <c r="AA25" s="179" t="str">
        <f>D25</f>
        <v>Cobalt Sulphate (21% Co)</v>
      </c>
      <c r="AB25" s="71"/>
      <c r="AC25" s="5" t="s">
        <v>87</v>
      </c>
      <c r="AD25" s="9"/>
      <c r="AE25" s="9"/>
      <c r="AF25" s="9"/>
      <c r="AG25" s="71"/>
    </row>
    <row r="26" spans="1:34" ht="19" customHeight="1" x14ac:dyDescent="0.2">
      <c r="A26" s="74"/>
      <c r="B26" s="8"/>
      <c r="C26" s="9"/>
      <c r="D26" s="82" t="s">
        <v>64</v>
      </c>
      <c r="E26" s="252">
        <f t="shared" si="0"/>
        <v>0</v>
      </c>
      <c r="F26" s="107">
        <f t="shared" si="2"/>
        <v>0</v>
      </c>
      <c r="G26" s="112">
        <f t="shared" si="1"/>
        <v>0</v>
      </c>
      <c r="H26" s="176">
        <v>0</v>
      </c>
      <c r="I26" s="60"/>
      <c r="J26" s="59"/>
      <c r="K26" s="34"/>
      <c r="L26" s="60"/>
      <c r="M26" s="60"/>
      <c r="N26" s="60"/>
      <c r="O26" s="21"/>
      <c r="P26" s="26" t="s">
        <v>100</v>
      </c>
      <c r="Q26" s="79"/>
      <c r="R26" s="79"/>
      <c r="S26" s="79"/>
      <c r="T26" s="79"/>
      <c r="U26" s="79"/>
      <c r="V26" s="80"/>
      <c r="W26" s="81"/>
      <c r="X26" s="163">
        <v>4400</v>
      </c>
      <c r="Y26" s="67">
        <v>5</v>
      </c>
      <c r="Z26" s="59">
        <v>8</v>
      </c>
      <c r="AA26" s="179" t="str">
        <f t="shared" si="3"/>
        <v>Copper Hydroxide lump free 24% Cu</v>
      </c>
      <c r="AB26" s="71"/>
      <c r="AD26" s="9"/>
      <c r="AE26" s="9"/>
      <c r="AF26" s="71"/>
      <c r="AG26" s="71"/>
      <c r="AH26" s="9"/>
    </row>
    <row r="27" spans="1:34" ht="19" customHeight="1" x14ac:dyDescent="0.2">
      <c r="A27" s="74"/>
      <c r="B27" s="8"/>
      <c r="D27" s="65" t="s">
        <v>26</v>
      </c>
      <c r="E27" s="252">
        <f t="shared" si="0"/>
        <v>0</v>
      </c>
      <c r="F27" s="107">
        <f t="shared" si="2"/>
        <v>0</v>
      </c>
      <c r="G27" s="112">
        <f t="shared" si="1"/>
        <v>0</v>
      </c>
      <c r="H27" s="178">
        <v>0</v>
      </c>
      <c r="I27" s="60"/>
      <c r="J27" s="66"/>
      <c r="K27" s="60"/>
      <c r="L27" s="60"/>
      <c r="M27" s="60"/>
      <c r="N27" s="168">
        <f>U27*H27/100</f>
        <v>0</v>
      </c>
      <c r="O27" s="170">
        <f>N27*0.4</f>
        <v>0</v>
      </c>
      <c r="P27" s="83"/>
      <c r="Q27" s="79"/>
      <c r="R27" s="51"/>
      <c r="S27" s="79"/>
      <c r="T27" s="79"/>
      <c r="U27" s="61"/>
      <c r="V27" s="80"/>
      <c r="W27" s="59"/>
      <c r="X27" s="161">
        <v>2600</v>
      </c>
      <c r="Y27" s="67">
        <v>8</v>
      </c>
      <c r="Z27" s="61">
        <v>12</v>
      </c>
      <c r="AA27" s="179" t="str">
        <f t="shared" si="3"/>
        <v>Other</v>
      </c>
      <c r="AD27" s="9"/>
      <c r="AE27" s="9"/>
      <c r="AF27" s="9"/>
      <c r="AG27" s="71"/>
    </row>
    <row r="28" spans="1:34" ht="19" customHeight="1" x14ac:dyDescent="0.2">
      <c r="A28" s="18"/>
      <c r="B28" s="8"/>
      <c r="C28" s="9"/>
      <c r="D28" s="65" t="s">
        <v>27</v>
      </c>
      <c r="E28" s="252">
        <f t="shared" si="0"/>
        <v>40000</v>
      </c>
      <c r="F28" s="107">
        <f t="shared" si="2"/>
        <v>312.5</v>
      </c>
      <c r="G28" s="112">
        <f t="shared" si="1"/>
        <v>100</v>
      </c>
      <c r="H28" s="175">
        <v>400</v>
      </c>
      <c r="I28" s="61"/>
      <c r="J28" s="61"/>
      <c r="K28" s="61"/>
      <c r="L28" s="61"/>
      <c r="M28" s="168">
        <f>T28*H28/100</f>
        <v>92</v>
      </c>
      <c r="N28" s="168">
        <f>U28*H28/100</f>
        <v>0</v>
      </c>
      <c r="O28" s="170">
        <f>H28*W28</f>
        <v>96</v>
      </c>
      <c r="P28" s="77"/>
      <c r="Q28" s="79"/>
      <c r="R28" s="79"/>
      <c r="S28" s="79"/>
      <c r="T28" s="61">
        <v>23</v>
      </c>
      <c r="U28" s="79"/>
      <c r="V28" s="51"/>
      <c r="W28" s="268">
        <v>0.24</v>
      </c>
      <c r="X28" s="161">
        <v>250</v>
      </c>
      <c r="Y28" s="67">
        <v>400</v>
      </c>
      <c r="Z28" s="61">
        <v>800</v>
      </c>
      <c r="AA28" s="179" t="str">
        <f t="shared" si="3"/>
        <v>Serpentine (23% Mg)</v>
      </c>
      <c r="AB28" s="84" t="s">
        <v>73</v>
      </c>
      <c r="AD28" s="9"/>
      <c r="AE28" s="9"/>
      <c r="AF28" s="71"/>
      <c r="AG28" s="71"/>
    </row>
    <row r="29" spans="1:34" ht="19" customHeight="1" x14ac:dyDescent="0.2">
      <c r="A29" s="18"/>
      <c r="B29" s="9"/>
      <c r="C29" s="9"/>
      <c r="D29" s="8" t="s">
        <v>7</v>
      </c>
      <c r="E29" s="252">
        <f t="shared" si="0"/>
        <v>0</v>
      </c>
      <c r="F29" s="107">
        <f t="shared" si="2"/>
        <v>0</v>
      </c>
      <c r="G29" s="112">
        <f t="shared" si="1"/>
        <v>0</v>
      </c>
      <c r="H29" s="176">
        <v>0</v>
      </c>
      <c r="I29" s="61"/>
      <c r="J29" s="61"/>
      <c r="K29" s="61"/>
      <c r="L29" s="168">
        <f>S29*H29/100</f>
        <v>0</v>
      </c>
      <c r="M29" s="168">
        <f>T29*H29/100</f>
        <v>0</v>
      </c>
      <c r="N29" s="168">
        <f>U29*H29/100</f>
        <v>0</v>
      </c>
      <c r="O29" s="171">
        <f>N29*0.4</f>
        <v>0</v>
      </c>
      <c r="P29" s="37"/>
      <c r="Q29" s="51"/>
      <c r="R29" s="37"/>
      <c r="S29" s="61">
        <v>6</v>
      </c>
      <c r="T29" s="61">
        <v>30</v>
      </c>
      <c r="U29" s="61">
        <v>1</v>
      </c>
      <c r="V29" s="51"/>
      <c r="W29" s="60"/>
      <c r="X29" s="162">
        <v>635</v>
      </c>
      <c r="Y29" s="67">
        <v>40</v>
      </c>
      <c r="Z29" s="61">
        <v>60</v>
      </c>
      <c r="AA29" s="179" t="str">
        <f t="shared" si="3"/>
        <v>Calcined Magnesite (30% Mg)</v>
      </c>
      <c r="AB29" s="75"/>
      <c r="AC29" s="5" t="s">
        <v>23</v>
      </c>
      <c r="AD29" s="9"/>
      <c r="AE29" s="9"/>
      <c r="AF29" s="73"/>
      <c r="AG29" s="75"/>
    </row>
    <row r="30" spans="1:34" ht="19" customHeight="1" x14ac:dyDescent="0.2">
      <c r="A30" s="18"/>
      <c r="B30" s="8"/>
      <c r="C30" s="9"/>
      <c r="D30" s="82" t="s">
        <v>41</v>
      </c>
      <c r="E30" s="252">
        <f t="shared" si="0"/>
        <v>600</v>
      </c>
      <c r="F30" s="107">
        <f t="shared" si="2"/>
        <v>4.6875</v>
      </c>
      <c r="G30" s="112">
        <f t="shared" si="1"/>
        <v>15.6</v>
      </c>
      <c r="H30" s="176">
        <v>6</v>
      </c>
      <c r="I30" s="60"/>
      <c r="J30" s="60"/>
      <c r="K30" s="60"/>
      <c r="L30" s="60"/>
      <c r="M30" s="60"/>
      <c r="N30" s="60"/>
      <c r="O30" s="21"/>
      <c r="P30" s="77" t="s">
        <v>91</v>
      </c>
      <c r="Q30" s="37"/>
      <c r="R30" s="79"/>
      <c r="S30" s="79"/>
      <c r="T30" s="79"/>
      <c r="U30" s="68"/>
      <c r="V30" s="80"/>
      <c r="W30" s="81"/>
      <c r="X30" s="161">
        <v>2600</v>
      </c>
      <c r="Y30" s="67">
        <v>6</v>
      </c>
      <c r="Z30" s="61">
        <v>10</v>
      </c>
      <c r="AA30" s="179" t="str">
        <f>D30</f>
        <v>Zinc sulphate Mono (35% Zn)</v>
      </c>
      <c r="AB30" s="71"/>
      <c r="AD30" s="71"/>
      <c r="AE30" s="9"/>
      <c r="AG30" s="71"/>
    </row>
    <row r="31" spans="1:34" ht="19" customHeight="1" x14ac:dyDescent="0.2">
      <c r="B31" s="74"/>
      <c r="C31" s="9"/>
      <c r="D31" s="82" t="s">
        <v>119</v>
      </c>
      <c r="E31" s="252">
        <f t="shared" si="0"/>
        <v>100</v>
      </c>
      <c r="F31" s="107">
        <f t="shared" si="2"/>
        <v>0.78125</v>
      </c>
      <c r="G31" s="112">
        <f t="shared" si="1"/>
        <v>7.5</v>
      </c>
      <c r="H31" s="177">
        <v>1</v>
      </c>
      <c r="I31" s="51"/>
      <c r="J31" s="81"/>
      <c r="K31" s="34"/>
      <c r="L31" s="60"/>
      <c r="M31" s="60"/>
      <c r="N31" s="60"/>
      <c r="O31" s="21"/>
      <c r="P31" s="77" t="s">
        <v>112</v>
      </c>
      <c r="Q31" s="36"/>
      <c r="R31" s="37"/>
      <c r="S31" s="77"/>
      <c r="T31" s="79"/>
      <c r="U31" s="79"/>
      <c r="V31" s="80"/>
      <c r="W31" s="81"/>
      <c r="X31" s="163">
        <v>7500</v>
      </c>
      <c r="Y31" s="72" t="s">
        <v>53</v>
      </c>
      <c r="Z31" s="59">
        <v>1</v>
      </c>
      <c r="AA31" s="179" t="str">
        <f t="shared" si="3"/>
        <v>SelcoteUltra slow release selenium***</v>
      </c>
      <c r="AB31" s="71"/>
      <c r="AD31" s="9"/>
      <c r="AE31" s="9"/>
      <c r="AF31" s="71"/>
      <c r="AG31" s="71"/>
      <c r="AH31" s="9"/>
    </row>
    <row r="32" spans="1:34" ht="19" customHeight="1" x14ac:dyDescent="0.2">
      <c r="A32" s="18"/>
      <c r="B32" s="8"/>
      <c r="C32" s="9"/>
      <c r="D32" s="65" t="s">
        <v>42</v>
      </c>
      <c r="E32" s="252">
        <f t="shared" si="0"/>
        <v>0</v>
      </c>
      <c r="F32" s="107">
        <f t="shared" si="2"/>
        <v>0</v>
      </c>
      <c r="G32" s="112">
        <f t="shared" si="1"/>
        <v>0</v>
      </c>
      <c r="H32" s="176">
        <v>0</v>
      </c>
      <c r="I32" s="37"/>
      <c r="J32" s="60"/>
      <c r="K32" s="60"/>
      <c r="L32" s="37"/>
      <c r="M32" s="60"/>
      <c r="N32" s="37"/>
      <c r="O32" s="21"/>
      <c r="P32" s="37" t="s">
        <v>6</v>
      </c>
      <c r="Q32" s="37"/>
      <c r="R32" s="37"/>
      <c r="S32" s="37"/>
      <c r="T32" s="37"/>
      <c r="U32" s="37"/>
      <c r="V32" s="36"/>
      <c r="W32" s="85"/>
      <c r="X32" s="161">
        <v>70000</v>
      </c>
      <c r="Y32" s="72">
        <v>0.15</v>
      </c>
      <c r="Z32" s="59">
        <v>0.2</v>
      </c>
      <c r="AA32" s="179" t="str">
        <f t="shared" si="3"/>
        <v>Sodium Molybdate</v>
      </c>
      <c r="AB32" s="71"/>
      <c r="AD32" s="9"/>
      <c r="AE32" s="9"/>
      <c r="AF32" s="86"/>
      <c r="AG32" s="71"/>
    </row>
    <row r="33" spans="1:34" ht="19" customHeight="1" x14ac:dyDescent="0.2">
      <c r="A33" s="74"/>
      <c r="B33" s="8"/>
      <c r="C33" s="9"/>
      <c r="D33" s="82" t="s">
        <v>192</v>
      </c>
      <c r="E33" s="252">
        <f t="shared" si="0"/>
        <v>0</v>
      </c>
      <c r="F33" s="107">
        <f t="shared" si="2"/>
        <v>0</v>
      </c>
      <c r="G33" s="112">
        <f t="shared" si="1"/>
        <v>0</v>
      </c>
      <c r="H33" s="176">
        <v>0</v>
      </c>
      <c r="I33" s="168">
        <f>P33*H33/100</f>
        <v>0</v>
      </c>
      <c r="J33" s="61"/>
      <c r="K33" s="61"/>
      <c r="L33" s="168">
        <f>S33*H33/100</f>
        <v>0</v>
      </c>
      <c r="M33" s="61"/>
      <c r="N33" s="37"/>
      <c r="O33" s="37"/>
      <c r="P33" s="61">
        <v>30</v>
      </c>
      <c r="Q33" s="77"/>
      <c r="R33" s="79"/>
      <c r="S33" s="61">
        <v>14</v>
      </c>
      <c r="T33" s="77"/>
      <c r="U33" s="87"/>
      <c r="V33" s="36"/>
      <c r="W33" s="88"/>
      <c r="X33" s="160">
        <v>795</v>
      </c>
      <c r="Y33" s="67">
        <v>125</v>
      </c>
      <c r="Z33" s="59">
        <v>150</v>
      </c>
      <c r="AA33" s="179" t="str">
        <f t="shared" si="3"/>
        <v>Ammo 34-0-0-12)</v>
      </c>
      <c r="AB33" s="71"/>
      <c r="AD33" s="9"/>
      <c r="AE33" s="9"/>
      <c r="AF33" s="71"/>
      <c r="AG33" s="71"/>
    </row>
    <row r="34" spans="1:34" ht="19" x14ac:dyDescent="0.2">
      <c r="B34" s="123"/>
      <c r="C34" s="124"/>
      <c r="D34" s="125" t="s">
        <v>5</v>
      </c>
      <c r="E34" s="252">
        <f t="shared" si="0"/>
        <v>5000</v>
      </c>
      <c r="F34" s="107">
        <f t="shared" si="2"/>
        <v>39.0625</v>
      </c>
      <c r="G34" s="112">
        <f t="shared" si="1"/>
        <v>13.5</v>
      </c>
      <c r="H34" s="176">
        <v>50</v>
      </c>
      <c r="I34" s="115"/>
      <c r="J34" s="127"/>
      <c r="K34" s="128"/>
      <c r="L34" s="129"/>
      <c r="M34" s="129"/>
      <c r="N34" s="189" t="s">
        <v>136</v>
      </c>
      <c r="O34" s="203">
        <f>H34/V34</f>
        <v>18.518518518518519</v>
      </c>
      <c r="P34" s="202">
        <v>2.7</v>
      </c>
      <c r="Q34" s="131" t="s">
        <v>36</v>
      </c>
      <c r="R34" s="122" t="s">
        <v>101</v>
      </c>
      <c r="S34" s="111"/>
      <c r="T34" s="111"/>
      <c r="U34" s="132"/>
      <c r="V34" s="204">
        <v>2.7</v>
      </c>
      <c r="W34" s="131"/>
      <c r="X34" s="161">
        <v>270</v>
      </c>
      <c r="Y34" s="135" t="s">
        <v>102</v>
      </c>
      <c r="Z34" s="135">
        <v>70</v>
      </c>
      <c r="AA34" s="180" t="s">
        <v>5</v>
      </c>
      <c r="AB34" s="137"/>
      <c r="AC34" s="138" t="s">
        <v>35</v>
      </c>
    </row>
    <row r="35" spans="1:34" ht="19" customHeight="1" x14ac:dyDescent="0.2">
      <c r="D35" s="82" t="s">
        <v>92</v>
      </c>
      <c r="E35" s="253">
        <f>SUM(E19:E34)</f>
        <v>128000</v>
      </c>
      <c r="F35" s="108">
        <f>SUM(F19:F34)</f>
        <v>1000</v>
      </c>
      <c r="G35" s="113">
        <f>SUM(G19:G34)+(P16/1000*H35)</f>
        <v>559.20000000000005</v>
      </c>
      <c r="H35" s="140">
        <f>SUM(H19:H34)</f>
        <v>1280</v>
      </c>
      <c r="I35" s="168">
        <f t="shared" ref="I35:N35" si="4">SUM(I19:I34)</f>
        <v>0</v>
      </c>
      <c r="J35" s="168">
        <f t="shared" si="4"/>
        <v>104</v>
      </c>
      <c r="K35" s="169">
        <f t="shared" si="4"/>
        <v>1.44</v>
      </c>
      <c r="L35" s="168">
        <f t="shared" si="4"/>
        <v>17.8</v>
      </c>
      <c r="M35" s="168">
        <f t="shared" si="4"/>
        <v>94</v>
      </c>
      <c r="N35" s="168">
        <f t="shared" si="4"/>
        <v>35</v>
      </c>
      <c r="O35" s="168">
        <f>SUM(O19:O33)</f>
        <v>108.5</v>
      </c>
      <c r="P35" s="26" t="s">
        <v>52</v>
      </c>
      <c r="Q35" s="89"/>
      <c r="R35" s="90"/>
      <c r="S35" s="79"/>
      <c r="T35" s="79"/>
      <c r="U35" s="68"/>
      <c r="V35" s="36"/>
      <c r="W35" s="38" t="s">
        <v>50</v>
      </c>
      <c r="X35" s="161">
        <v>103</v>
      </c>
      <c r="Y35" s="67">
        <v>20</v>
      </c>
      <c r="Z35" s="67">
        <v>20</v>
      </c>
      <c r="AA35" s="181" t="s">
        <v>50</v>
      </c>
      <c r="AB35" s="71"/>
      <c r="AC35" s="18"/>
      <c r="AD35" s="71"/>
      <c r="AE35" s="9"/>
      <c r="AF35" s="9"/>
      <c r="AG35" s="71"/>
    </row>
    <row r="36" spans="1:34" ht="19" customHeight="1" x14ac:dyDescent="0.2">
      <c r="B36" s="14" t="s">
        <v>96</v>
      </c>
      <c r="C36" s="14"/>
      <c r="E36" s="91"/>
      <c r="F36" s="38"/>
      <c r="G36" s="92"/>
      <c r="H36" s="210" t="s">
        <v>77</v>
      </c>
      <c r="I36" s="172">
        <f t="shared" ref="I36:O36" si="5">I35/$H$35*100</f>
        <v>0</v>
      </c>
      <c r="J36" s="213">
        <f t="shared" si="5"/>
        <v>8.125</v>
      </c>
      <c r="K36" s="173">
        <f t="shared" si="5"/>
        <v>0.11249999999999999</v>
      </c>
      <c r="L36" s="172">
        <f t="shared" si="5"/>
        <v>1.390625</v>
      </c>
      <c r="M36" s="172">
        <f t="shared" si="5"/>
        <v>7.34375</v>
      </c>
      <c r="N36" s="172">
        <f t="shared" si="5"/>
        <v>2.734375</v>
      </c>
      <c r="O36" s="174">
        <f t="shared" si="5"/>
        <v>8.4765625</v>
      </c>
      <c r="P36" s="26" t="s">
        <v>17</v>
      </c>
      <c r="Q36" s="36"/>
      <c r="R36" s="37"/>
      <c r="S36" s="51"/>
      <c r="T36" s="37"/>
      <c r="U36" s="42" t="s">
        <v>106</v>
      </c>
      <c r="W36" s="35" t="s">
        <v>104</v>
      </c>
      <c r="X36" s="199" t="s">
        <v>105</v>
      </c>
      <c r="Y36" s="271" t="s">
        <v>179</v>
      </c>
      <c r="Z36" s="272">
        <v>660</v>
      </c>
      <c r="AA36" s="9"/>
      <c r="AB36" s="21"/>
      <c r="AC36" s="93"/>
      <c r="AD36" s="9"/>
      <c r="AE36" s="9"/>
      <c r="AF36" s="9"/>
    </row>
    <row r="37" spans="1:34" ht="19" customHeight="1" x14ac:dyDescent="0.2">
      <c r="B37" s="139" t="s">
        <v>121</v>
      </c>
      <c r="D37" s="65"/>
      <c r="E37" s="9"/>
      <c r="G37" s="209" t="s">
        <v>18</v>
      </c>
      <c r="H37" s="208">
        <f>H24/H35*100*11/100</f>
        <v>8.59375E-2</v>
      </c>
      <c r="I37" s="205" t="s">
        <v>137</v>
      </c>
      <c r="J37" s="208">
        <f>H25/H35*100*21/100</f>
        <v>1.6406250000000001E-2</v>
      </c>
      <c r="K37" s="206" t="s">
        <v>138</v>
      </c>
      <c r="L37" s="208">
        <f>H26/H35*100*24/100</f>
        <v>0</v>
      </c>
      <c r="M37" s="207" t="s">
        <v>139</v>
      </c>
      <c r="N37" s="208">
        <f>H34/H35*100*35/100</f>
        <v>1.3671875</v>
      </c>
      <c r="O37" s="206" t="s">
        <v>140</v>
      </c>
      <c r="P37" s="211">
        <f>H31/H35*100*1/100</f>
        <v>7.8125000000000004E-4</v>
      </c>
      <c r="Q37" s="14" t="s">
        <v>67</v>
      </c>
      <c r="S37" s="94"/>
      <c r="T37" s="4" t="s">
        <v>63</v>
      </c>
      <c r="Y37" s="36"/>
      <c r="Z37" s="95">
        <v>28.118518518518524</v>
      </c>
      <c r="AA37" s="96" t="s">
        <v>36</v>
      </c>
      <c r="AB37" s="14" t="s">
        <v>101</v>
      </c>
      <c r="AE37" s="97"/>
      <c r="AF37" s="98">
        <v>2.7</v>
      </c>
      <c r="AG37" s="99" t="s">
        <v>88</v>
      </c>
    </row>
    <row r="38" spans="1:34" ht="21" customHeight="1" x14ac:dyDescent="0.2">
      <c r="B38" s="5" t="s">
        <v>148</v>
      </c>
      <c r="D38" s="9"/>
      <c r="E38" s="9"/>
      <c r="F38" s="100"/>
      <c r="G38" s="9"/>
      <c r="H38" s="9"/>
      <c r="I38" s="9"/>
      <c r="J38" s="52"/>
      <c r="K38" s="13"/>
      <c r="M38" s="8"/>
      <c r="O38" s="9"/>
      <c r="P38" s="1" t="s">
        <v>79</v>
      </c>
      <c r="Q38" s="101"/>
      <c r="S38" s="9"/>
      <c r="Z38" s="13"/>
      <c r="AA38" s="9"/>
      <c r="AB38" s="9"/>
      <c r="AC38" s="13"/>
    </row>
    <row r="39" spans="1:34" ht="21" customHeight="1" x14ac:dyDescent="0.2">
      <c r="B39" s="102" t="s">
        <v>51</v>
      </c>
      <c r="D39" s="9"/>
      <c r="E39" s="8"/>
      <c r="F39" s="9"/>
      <c r="J39" s="52"/>
      <c r="K39" s="13"/>
      <c r="M39" s="8"/>
      <c r="P39" s="2" t="s">
        <v>24</v>
      </c>
      <c r="Q39" s="9"/>
      <c r="R39" s="9"/>
      <c r="S39" s="9"/>
      <c r="Z39" s="13"/>
      <c r="AA39" s="9"/>
      <c r="AB39" s="9"/>
      <c r="AC39" s="13"/>
      <c r="AD39" s="9"/>
      <c r="AE39" s="9"/>
    </row>
    <row r="40" spans="1:34" ht="21" customHeight="1" x14ac:dyDescent="0.2">
      <c r="B40" s="48" t="s">
        <v>44</v>
      </c>
      <c r="P40" s="3" t="s">
        <v>111</v>
      </c>
      <c r="AD40" s="39"/>
      <c r="AE40" s="39"/>
      <c r="AF40" s="39"/>
      <c r="AG40" s="39"/>
      <c r="AH40" s="39"/>
    </row>
    <row r="41" spans="1:34" ht="21" customHeight="1" x14ac:dyDescent="0.2">
      <c r="B41" s="48" t="s">
        <v>37</v>
      </c>
      <c r="P41" s="2" t="s">
        <v>16</v>
      </c>
      <c r="AD41" s="103"/>
      <c r="AE41" s="45"/>
    </row>
    <row r="42" spans="1:34" ht="21" customHeight="1" x14ac:dyDescent="0.2">
      <c r="B42" s="4" t="s">
        <v>32</v>
      </c>
      <c r="D42" s="104"/>
      <c r="E42" s="104"/>
      <c r="F42" s="104"/>
      <c r="G42" s="104"/>
      <c r="H42" s="104"/>
      <c r="I42" s="104"/>
      <c r="J42" s="104"/>
      <c r="K42" s="104"/>
      <c r="L42" s="104"/>
      <c r="M42" s="104"/>
      <c r="N42" s="104"/>
      <c r="O42" s="104"/>
      <c r="AE42" s="45"/>
    </row>
    <row r="43" spans="1:34" ht="21" customHeight="1" x14ac:dyDescent="0.2">
      <c r="B43" s="190" t="s">
        <v>110</v>
      </c>
      <c r="O43" s="42" t="s">
        <v>68</v>
      </c>
      <c r="Q43" s="42" t="s">
        <v>34</v>
      </c>
      <c r="U43" s="42"/>
      <c r="W43" s="42" t="s">
        <v>55</v>
      </c>
      <c r="X43" s="39"/>
      <c r="Z43" s="39"/>
      <c r="AE43" s="45"/>
    </row>
    <row r="44" spans="1:34" ht="21" customHeight="1" x14ac:dyDescent="0.2">
      <c r="B44" s="48" t="s">
        <v>31</v>
      </c>
      <c r="G44" s="105"/>
      <c r="O44" s="42" t="s">
        <v>107</v>
      </c>
      <c r="U44" s="42"/>
      <c r="W44" s="43">
        <v>0.25</v>
      </c>
      <c r="X44" s="44" t="s">
        <v>56</v>
      </c>
      <c r="Y44" s="5" t="s">
        <v>57</v>
      </c>
    </row>
    <row r="45" spans="1:34" ht="18" customHeight="1" x14ac:dyDescent="0.2">
      <c r="B45" s="48" t="s">
        <v>48</v>
      </c>
      <c r="O45" s="5" t="s">
        <v>80</v>
      </c>
      <c r="W45" s="46">
        <v>8</v>
      </c>
      <c r="X45" s="44" t="s">
        <v>56</v>
      </c>
      <c r="Y45" s="5" t="s">
        <v>80</v>
      </c>
    </row>
    <row r="46" spans="1:34" ht="18" customHeight="1" x14ac:dyDescent="0.2">
      <c r="B46" s="5" t="s">
        <v>86</v>
      </c>
      <c r="O46" s="5" t="s">
        <v>152</v>
      </c>
      <c r="W46" s="46">
        <v>8</v>
      </c>
      <c r="X46" s="44" t="s">
        <v>56</v>
      </c>
      <c r="Y46" s="5" t="s">
        <v>97</v>
      </c>
    </row>
    <row r="47" spans="1:34" ht="18" customHeight="1" x14ac:dyDescent="0.2">
      <c r="B47" s="6" t="s">
        <v>93</v>
      </c>
      <c r="D47" s="6"/>
      <c r="E47" s="5" t="s">
        <v>200</v>
      </c>
      <c r="F47" s="42"/>
      <c r="G47" s="42"/>
      <c r="L47" s="286"/>
      <c r="O47" s="283" t="s">
        <v>189</v>
      </c>
      <c r="U47" s="48"/>
      <c r="W47" s="47">
        <v>0.5</v>
      </c>
      <c r="X47" s="44" t="s">
        <v>56</v>
      </c>
      <c r="Y47" s="283" t="s">
        <v>108</v>
      </c>
    </row>
    <row r="48" spans="1:34" ht="19" customHeight="1" x14ac:dyDescent="0.2">
      <c r="B48" s="14" t="s">
        <v>49</v>
      </c>
      <c r="D48" s="42"/>
      <c r="E48" s="39"/>
      <c r="O48" s="48" t="s">
        <v>122</v>
      </c>
      <c r="U48" s="48"/>
      <c r="W48" s="47">
        <v>0.5</v>
      </c>
      <c r="X48" s="44" t="s">
        <v>56</v>
      </c>
      <c r="Y48" s="48" t="s">
        <v>122</v>
      </c>
      <c r="AD48" s="39"/>
      <c r="AE48" s="39"/>
      <c r="AF48" s="39"/>
      <c r="AG48" s="39"/>
      <c r="AH48" s="39"/>
    </row>
    <row r="49" spans="1:29" ht="17" customHeight="1" x14ac:dyDescent="0.2">
      <c r="A49" s="14"/>
      <c r="B49" s="14" t="s">
        <v>94</v>
      </c>
      <c r="D49" s="14"/>
      <c r="O49" s="5" t="s">
        <v>151</v>
      </c>
      <c r="W49" s="47">
        <v>0.5</v>
      </c>
      <c r="X49" s="44" t="s">
        <v>56</v>
      </c>
      <c r="Y49" s="5" t="s">
        <v>123</v>
      </c>
    </row>
    <row r="50" spans="1:29" ht="17" customHeight="1" x14ac:dyDescent="0.2">
      <c r="B50" s="14" t="s">
        <v>95</v>
      </c>
      <c r="D50" s="14"/>
      <c r="O50" s="5" t="s">
        <v>150</v>
      </c>
      <c r="W50" s="47" t="s">
        <v>149</v>
      </c>
      <c r="X50" s="44" t="s">
        <v>56</v>
      </c>
      <c r="Y50" s="5" t="s">
        <v>123</v>
      </c>
    </row>
    <row r="51" spans="1:29" ht="17" customHeight="1" x14ac:dyDescent="0.2">
      <c r="B51" s="14" t="s">
        <v>118</v>
      </c>
      <c r="D51" s="14"/>
      <c r="E51" s="48"/>
      <c r="G51" s="289"/>
      <c r="H51" s="289"/>
      <c r="I51" s="289"/>
      <c r="O51" s="5" t="s">
        <v>82</v>
      </c>
      <c r="W51" s="39" t="s">
        <v>47</v>
      </c>
      <c r="X51" s="39"/>
      <c r="Z51" s="39"/>
    </row>
    <row r="52" spans="1:29" ht="17" customHeight="1" x14ac:dyDescent="0.2">
      <c r="B52" s="14" t="s">
        <v>46</v>
      </c>
      <c r="D52" s="14"/>
      <c r="E52" s="14"/>
      <c r="O52" s="5" t="s">
        <v>89</v>
      </c>
    </row>
    <row r="53" spans="1:29" ht="17" customHeight="1" x14ac:dyDescent="0.2">
      <c r="B53" s="5" t="s">
        <v>60</v>
      </c>
      <c r="O53" s="5" t="s">
        <v>25</v>
      </c>
      <c r="P53" s="39"/>
      <c r="Q53" s="39"/>
      <c r="R53" s="39"/>
      <c r="S53" s="39"/>
      <c r="T53" s="39"/>
      <c r="Y53" s="39"/>
      <c r="Z53" s="39"/>
    </row>
    <row r="54" spans="1:29" ht="17" customHeight="1" x14ac:dyDescent="0.2">
      <c r="B54" s="14" t="s">
        <v>144</v>
      </c>
      <c r="O54" s="5" t="s">
        <v>195</v>
      </c>
      <c r="V54" s="39"/>
      <c r="W54" s="39"/>
      <c r="X54" s="39"/>
      <c r="Y54" s="39"/>
      <c r="Z54" s="39"/>
    </row>
    <row r="55" spans="1:29" ht="17" customHeight="1" x14ac:dyDescent="0.2">
      <c r="B55" s="5" t="s">
        <v>62</v>
      </c>
      <c r="O55" s="5" t="s">
        <v>33</v>
      </c>
      <c r="P55" s="106"/>
      <c r="Q55" s="106"/>
      <c r="R55" s="106"/>
      <c r="S55" s="106"/>
      <c r="T55" s="106"/>
      <c r="U55" s="106"/>
    </row>
    <row r="56" spans="1:29" ht="17" customHeight="1" x14ac:dyDescent="0.2">
      <c r="F56" s="289"/>
      <c r="G56" s="289"/>
      <c r="H56" s="289"/>
      <c r="V56" s="106"/>
      <c r="W56" s="106"/>
      <c r="X56" s="106"/>
      <c r="Y56" s="106"/>
      <c r="Z56" s="106"/>
    </row>
    <row r="57" spans="1:29" ht="18" x14ac:dyDescent="0.2">
      <c r="B57" s="200" t="s">
        <v>194</v>
      </c>
      <c r="C57" s="287">
        <v>40101</v>
      </c>
      <c r="D57" s="125"/>
      <c r="E57" s="226"/>
      <c r="F57" s="226"/>
      <c r="G57" s="227"/>
      <c r="H57" s="126"/>
      <c r="I57" s="115"/>
      <c r="J57" s="127"/>
      <c r="K57" s="128"/>
      <c r="L57" s="129"/>
      <c r="M57" s="129"/>
      <c r="N57" s="129"/>
      <c r="O57" s="120"/>
      <c r="P57" s="130"/>
      <c r="Q57" s="131"/>
      <c r="R57" s="122"/>
      <c r="S57" s="111"/>
      <c r="T57" s="111"/>
      <c r="U57" s="132"/>
      <c r="V57" s="133"/>
      <c r="W57" s="131"/>
      <c r="X57" s="134"/>
      <c r="Y57" s="135"/>
      <c r="Z57" s="135"/>
      <c r="AA57" s="136"/>
      <c r="AB57" s="137"/>
      <c r="AC57" s="138"/>
    </row>
  </sheetData>
  <mergeCells count="2">
    <mergeCell ref="G51:I51"/>
    <mergeCell ref="F56:H56"/>
  </mergeCells>
  <phoneticPr fontId="2" type="noConversion"/>
  <printOptions horizontalCentered="1" verticalCentered="1"/>
  <pageMargins left="0.43000000000000005" right="0.43000000000000005" top="0.43000000000000005" bottom="0.43000000000000005" header="0.5" footer="0.5"/>
  <pageSetup scale="75"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Invoice VaughanJones.xls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Vaughan Jones</dc:creator>
  <cp:lastModifiedBy>Microsoft Office User</cp:lastModifiedBy>
  <cp:lastPrinted>2011-04-07T09:49:31Z</cp:lastPrinted>
  <dcterms:created xsi:type="dcterms:W3CDTF">2007-06-29T01:06:16Z</dcterms:created>
  <dcterms:modified xsi:type="dcterms:W3CDTF">2016-10-28T03:30:08Z</dcterms:modified>
</cp:coreProperties>
</file>