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15960" windowHeight="17540"/>
  </bookViews>
  <sheets>
    <sheet name="Sheet1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D26" i="1"/>
  <c r="D35" i="1"/>
  <c r="C35" i="1"/>
  <c r="B35" i="1"/>
  <c r="D21" i="1"/>
  <c r="D24" i="1"/>
  <c r="D25" i="1"/>
  <c r="D27" i="1"/>
  <c r="B21" i="1"/>
  <c r="B24" i="1"/>
  <c r="B25" i="1"/>
  <c r="B27" i="1"/>
  <c r="D30" i="1"/>
  <c r="D31" i="1"/>
  <c r="D20" i="1"/>
  <c r="D28" i="1"/>
  <c r="D29" i="1"/>
  <c r="D32" i="1"/>
  <c r="C21" i="1"/>
  <c r="C24" i="1"/>
  <c r="C25" i="1"/>
  <c r="C27" i="1"/>
  <c r="C30" i="1"/>
  <c r="C31" i="1"/>
  <c r="C20" i="1"/>
  <c r="C28" i="1"/>
  <c r="B20" i="1"/>
  <c r="B28" i="1"/>
  <c r="C29" i="1"/>
  <c r="C32" i="1"/>
  <c r="I10" i="1"/>
  <c r="I20" i="1"/>
  <c r="H10" i="1"/>
  <c r="H20" i="1"/>
  <c r="I13" i="1"/>
  <c r="I16" i="1"/>
  <c r="I6" i="1"/>
  <c r="I17" i="1"/>
  <c r="I18" i="1"/>
  <c r="I19" i="1"/>
  <c r="H13" i="1"/>
  <c r="H16" i="1"/>
  <c r="H6" i="1"/>
  <c r="H17" i="1"/>
  <c r="H18" i="1"/>
  <c r="H19" i="1"/>
  <c r="C8" i="1"/>
  <c r="D8" i="1"/>
  <c r="D12" i="1"/>
  <c r="D13" i="1"/>
  <c r="D10" i="1"/>
  <c r="B10" i="1"/>
  <c r="D11" i="1"/>
  <c r="D14" i="1"/>
  <c r="C12" i="1"/>
  <c r="C13" i="1"/>
  <c r="C10" i="1"/>
  <c r="C11" i="1"/>
  <c r="C14" i="1"/>
  <c r="D9" i="1"/>
  <c r="C9" i="1"/>
  <c r="B9" i="1"/>
</calcChain>
</file>

<file path=xl/sharedStrings.xml><?xml version="1.0" encoding="utf-8"?>
<sst xmlns="http://schemas.openxmlformats.org/spreadsheetml/2006/main" count="103" uniqueCount="91">
  <si>
    <t>Feeding Grain for Profit/Loss</t>
  </si>
  <si>
    <t>Example</t>
  </si>
  <si>
    <t>Yours</t>
  </si>
  <si>
    <t xml:space="preserve">Instructions are in red. Don’t type over blue cells, they contain formulae. </t>
  </si>
  <si>
    <t>Per day figures from cows rotationally grazing "high digestibilty" orchard grass and</t>
  </si>
  <si>
    <t># cows</t>
  </si>
  <si>
    <t>Enter yours in yellow cells.</t>
  </si>
  <si>
    <t>legumes - ex Hoard's Dairyman.</t>
  </si>
  <si>
    <t># hectare or acres</t>
  </si>
  <si>
    <t xml:space="preserve">Enter your figures in I under Yours </t>
  </si>
  <si>
    <t xml:space="preserve">The supplement was 96% ground maize (corn) and 4% minerals. </t>
  </si>
  <si>
    <t>Amount of grain fed/cow/day in kg or lb</t>
  </si>
  <si>
    <t>If not known, use those in the Example in column H.</t>
  </si>
  <si>
    <t>USA Situation</t>
  </si>
  <si>
    <t>Enter yours</t>
  </si>
  <si>
    <t>Cost of grain/kg or lb fed</t>
  </si>
  <si>
    <t>lb supplement</t>
  </si>
  <si>
    <t>lb/kg</t>
  </si>
  <si>
    <t>Cost of grain/cow/day.</t>
  </si>
  <si>
    <t xml:space="preserve">lb milk produced/cow/day. </t>
  </si>
  <si>
    <t>US $</t>
  </si>
  <si>
    <t>Payout/100 lb milk</t>
  </si>
  <si>
    <t>Previous production/cow in kg or litre &amp; lb</t>
  </si>
  <si>
    <t>Milk value/cow/day in US$</t>
  </si>
  <si>
    <t>/ton fed US$</t>
  </si>
  <si>
    <t>Current production/cow in kg or litre &amp; lb</t>
  </si>
  <si>
    <t>Supplement cost US$/cow/day</t>
  </si>
  <si>
    <t>Increased production/cow in kg or litre &amp; lb</t>
  </si>
  <si>
    <t>Cost of extra supplement</t>
  </si>
  <si>
    <t>Control</t>
  </si>
  <si>
    <t>Value of extra milk produced/cow/day</t>
  </si>
  <si>
    <t>Value of milk/kg or litre or lb or kg MS</t>
  </si>
  <si>
    <t>Value of extra milk produced in US$</t>
  </si>
  <si>
    <t>Value of extra milk/kg or litre or lb</t>
  </si>
  <si>
    <t>Profit/Loss US$</t>
  </si>
  <si>
    <t>Red is loss.</t>
  </si>
  <si>
    <t>Shows no profit in feeding 12 lb or more/cow/day when well fed on good pasture.</t>
  </si>
  <si>
    <t>Fertiliser value of grain fed</t>
  </si>
  <si>
    <t>Extra income/kg or litre or lb/cow/day</t>
  </si>
  <si>
    <t>Profit/cow/day</t>
  </si>
  <si>
    <t>NZ Situation</t>
  </si>
  <si>
    <t>Extra profit/farm/day</t>
  </si>
  <si>
    <t>Converted to New Zealand Situation</t>
  </si>
  <si>
    <t>kg</t>
  </si>
  <si>
    <t>Extra milk and profit/ha-acre/day</t>
  </si>
  <si>
    <t>kg supplement</t>
  </si>
  <si>
    <t>Extra kg or lb of milk or kg MS/day</t>
  </si>
  <si>
    <t>Litres milk produced/cow/day</t>
  </si>
  <si>
    <t>READ THIS -</t>
  </si>
  <si>
    <t>% fat</t>
  </si>
  <si>
    <t>The quality of pastures and cows, time of lactation, and prices of land, grain and milk determine grain feeding profit.</t>
  </si>
  <si>
    <t>% protein</t>
  </si>
  <si>
    <t xml:space="preserve">Where quotas apply, feeding the cheapest thing to increase milk can be profitable. NZ has no quotas. </t>
  </si>
  <si>
    <t>% MS</t>
  </si>
  <si>
    <t xml:space="preserve">When trial results are quoted, the quality of pastures is seldom mentioned. If you don't have palatable </t>
  </si>
  <si>
    <t>kg MS produced/cow/day</t>
  </si>
  <si>
    <t xml:space="preserve">grasses WITH CLOVERS, you will need concentrates with protein and bypass protein. </t>
  </si>
  <si>
    <t>Payout/kg milk solids</t>
  </si>
  <si>
    <t xml:space="preserve">If you have excellent pastures, as is common in NZ and Ireland, but not in most countries, </t>
  </si>
  <si>
    <t>Milk value/cow/day in NZ$</t>
  </si>
  <si>
    <t>/tonne fed NZ$</t>
  </si>
  <si>
    <t xml:space="preserve">feeding grain can cause substitution resulting in lower profits. </t>
  </si>
  <si>
    <t>Supplement cost NZ$/cow/day</t>
  </si>
  <si>
    <t>Not all scientific trials, even if "conclusive" in the researcher's mind, apply to ALL farms, so to answer</t>
  </si>
  <si>
    <t xml:space="preserve">each person's question about the profitability of grain feeding requires the specifics from the farm concerned. </t>
  </si>
  <si>
    <t>Value of extra MS produced/cow/day</t>
  </si>
  <si>
    <t xml:space="preserve">These include time of lactation (late in lactation seldom pays anywhere) a lack of pasture and other feed. </t>
  </si>
  <si>
    <t>Value of extra MS produced in NZ$</t>
  </si>
  <si>
    <t xml:space="preserve">it should not be grazed when very (below 10 cm even if lacking feed) and when too lush, especially in early lactation, grain can pay, even in NZ, </t>
  </si>
  <si>
    <t>Profit/Loss NZ$</t>
  </si>
  <si>
    <t xml:space="preserve">whereas in late lactation it could be best to dry off some or sell them. </t>
  </si>
  <si>
    <t>Shows no profit in feeding 5 kg or more/cow/day when well fed on good pasture.</t>
  </si>
  <si>
    <t>If doing "all pasture" farming, so making no hay or silage, it means timing calving to match the spring flush,</t>
  </si>
  <si>
    <t xml:space="preserve">culling before the summer feed shortage and having shorter than 300 day lactations. </t>
  </si>
  <si>
    <t>Payout/100 lb milk US$</t>
  </si>
  <si>
    <t xml:space="preserve">If there is no other alternative then buying concentrates or winter feed or moving cows to another farm when dry can pay. </t>
  </si>
  <si>
    <t>Footnote</t>
  </si>
  <si>
    <t xml:space="preserve">To get the answer about the value of feeding grain on your farm do your own trials using this spreadsheet.. </t>
  </si>
  <si>
    <t xml:space="preserve">By New Zealand standards, pure orchard grasses (cocksfAres) are not "highly </t>
  </si>
  <si>
    <t xml:space="preserve">Increase the grain gradually over ten days and wait another ten days before using the milk increase figures. </t>
  </si>
  <si>
    <t xml:space="preserve"> digestible" compared with perennial ryegrasses, nor can it produce as much milk or beef/ha. </t>
  </si>
  <si>
    <t xml:space="preserve">In the flush two months after calving NZ cows on NZ pastures can produce two kg of milk solids per day. </t>
  </si>
  <si>
    <t>A small percentage of orchard grasses in mixed pastures with clovers, adds to the variety,</t>
  </si>
  <si>
    <t xml:space="preserve">Cows grazing good pasture need no more protein, so supplementing when necessary is best done with rolled barley and minerals - </t>
  </si>
  <si>
    <t xml:space="preserve"> but too much always decreases milk production compared to perennial ryegrass with clovers.   </t>
  </si>
  <si>
    <t xml:space="preserve">if a soluble mineral mix is not being supplied through the drinking water. </t>
  </si>
  <si>
    <t>However, in hot dry &amp; winter-freeze/thaw areas, perennial ryegrass may not survive,</t>
  </si>
  <si>
    <t xml:space="preserve"> especially if organic matter and fertility are low. </t>
  </si>
  <si>
    <t xml:space="preserve">Timothy can add to palatability in cold moist areas, but is lower yielding per hectare than ryegrass and orchard grasses. </t>
  </si>
  <si>
    <t>V 1.1</t>
  </si>
  <si>
    <t>Feeding Grain to Pasture Fed Cows. Profit is impossible.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</si>
</sst>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#,##0.00"/>
    <numFmt numFmtId="165" formatCode="#,##0;#,##0"/>
    <numFmt numFmtId="166" formatCode="&quot;$&quot;#,##0.00&quot; &quot;;\(&quot;$&quot;#,##0.00\)"/>
    <numFmt numFmtId="167" formatCode="&quot;$&quot;#,##0&quot; &quot;;\(&quot;$&quot;#,##0\)"/>
    <numFmt numFmtId="168" formatCode="#,##0.0;#,##0.0"/>
    <numFmt numFmtId="169" formatCode="0.0%"/>
  </numFmts>
  <fonts count="11" x14ac:knownFonts="1">
    <font>
      <sz val="10"/>
      <color indexed="8"/>
      <name val="Geneva"/>
    </font>
    <font>
      <b/>
      <sz val="14"/>
      <color indexed="8"/>
      <name val="Times"/>
    </font>
    <font>
      <sz val="12"/>
      <color indexed="8"/>
      <name val="Times"/>
    </font>
    <font>
      <b/>
      <sz val="12"/>
      <color indexed="8"/>
      <name val="Times"/>
    </font>
    <font>
      <b/>
      <u/>
      <sz val="12"/>
      <color indexed="8"/>
      <name val="Times"/>
    </font>
    <font>
      <b/>
      <sz val="12"/>
      <color indexed="12"/>
      <name val="Times"/>
    </font>
    <font>
      <sz val="12"/>
      <color indexed="12"/>
      <name val="Times"/>
    </font>
    <font>
      <sz val="12"/>
      <color indexed="12"/>
      <name val="Times New Roman"/>
    </font>
    <font>
      <u/>
      <sz val="12"/>
      <color indexed="8"/>
      <name val="Times"/>
    </font>
    <font>
      <sz val="11"/>
      <color indexed="8"/>
      <name val="Times"/>
    </font>
    <font>
      <sz val="10"/>
      <color indexed="8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5" fontId="3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6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49" fontId="8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left"/>
    </xf>
    <xf numFmtId="166" fontId="3" fillId="3" borderId="1" xfId="0" applyNumberFormat="1" applyFont="1" applyFill="1" applyBorder="1" applyAlignment="1"/>
    <xf numFmtId="166" fontId="3" fillId="4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center"/>
    </xf>
    <xf numFmtId="168" fontId="3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169" fontId="2" fillId="3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169" fontId="2" fillId="4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/>
    <xf numFmtId="49" fontId="10" fillId="2" borderId="1" xfId="0" applyNumberFormat="1" applyFont="1" applyFill="1" applyBorder="1" applyAlignmen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FEFB00"/>
      <rgbColor rgb="FFFF2600"/>
      <rgbColor rgb="FF61E1EB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workbookViewId="0">
      <selection activeCell="F3" sqref="F3"/>
    </sheetView>
  </sheetViews>
  <sheetFormatPr baseColWidth="10" defaultColWidth="7.7109375" defaultRowHeight="13" customHeight="1" x14ac:dyDescent="0.2"/>
  <cols>
    <col min="1" max="1" width="32.7109375" style="1" customWidth="1"/>
    <col min="2" max="3" width="8" style="1" customWidth="1"/>
    <col min="4" max="4" width="6.42578125" style="1" customWidth="1"/>
    <col min="5" max="5" width="7.85546875" style="1" customWidth="1"/>
    <col min="6" max="6" width="17.5703125" style="1" customWidth="1"/>
    <col min="7" max="7" width="37.7109375" style="1" customWidth="1"/>
    <col min="8" max="9" width="7.85546875" style="1" customWidth="1"/>
    <col min="10" max="11" width="5.42578125" style="1" customWidth="1"/>
    <col min="12" max="12" width="62.42578125" style="1" customWidth="1"/>
    <col min="13" max="256" width="7.7109375" customWidth="1"/>
  </cols>
  <sheetData>
    <row r="1" spans="1:12" ht="22" customHeight="1" x14ac:dyDescent="0.25">
      <c r="A1" s="2" t="s">
        <v>90</v>
      </c>
      <c r="B1" s="3"/>
      <c r="C1" s="3"/>
      <c r="D1" s="3"/>
      <c r="E1" s="4"/>
      <c r="F1" s="5">
        <v>41329</v>
      </c>
      <c r="G1" s="2" t="s">
        <v>0</v>
      </c>
      <c r="H1" s="6" t="s">
        <v>1</v>
      </c>
      <c r="I1" s="6" t="s">
        <v>2</v>
      </c>
      <c r="J1" s="7" t="s">
        <v>3</v>
      </c>
      <c r="K1" s="8"/>
      <c r="L1" s="8"/>
    </row>
    <row r="2" spans="1:12" ht="18" customHeight="1" x14ac:dyDescent="0.2">
      <c r="A2" s="9" t="s">
        <v>4</v>
      </c>
      <c r="B2" s="3"/>
      <c r="C2" s="3"/>
      <c r="D2" s="3"/>
      <c r="E2" s="4"/>
      <c r="F2" s="3"/>
      <c r="G2" s="10" t="s">
        <v>5</v>
      </c>
      <c r="H2" s="11">
        <v>270</v>
      </c>
      <c r="I2" s="12"/>
      <c r="J2" s="13" t="s">
        <v>6</v>
      </c>
      <c r="K2" s="8"/>
      <c r="L2" s="8"/>
    </row>
    <row r="3" spans="1:12" ht="18" customHeight="1" x14ac:dyDescent="0.2">
      <c r="A3" s="14" t="s">
        <v>7</v>
      </c>
      <c r="B3" s="3"/>
      <c r="C3" s="3"/>
      <c r="D3" s="3"/>
      <c r="E3" s="4"/>
      <c r="F3" s="3"/>
      <c r="G3" s="10" t="s">
        <v>8</v>
      </c>
      <c r="H3" s="11">
        <v>100</v>
      </c>
      <c r="I3" s="12"/>
      <c r="J3" s="9" t="s">
        <v>9</v>
      </c>
      <c r="K3" s="8"/>
      <c r="L3" s="8"/>
    </row>
    <row r="4" spans="1:12" ht="18" customHeight="1" x14ac:dyDescent="0.2">
      <c r="A4" s="9" t="s">
        <v>10</v>
      </c>
      <c r="B4" s="3"/>
      <c r="C4" s="3"/>
      <c r="D4" s="3"/>
      <c r="E4" s="4"/>
      <c r="F4" s="3"/>
      <c r="G4" s="10" t="s">
        <v>11</v>
      </c>
      <c r="H4" s="4">
        <v>3</v>
      </c>
      <c r="I4" s="15"/>
      <c r="J4" s="9" t="s">
        <v>12</v>
      </c>
      <c r="K4" s="8"/>
      <c r="L4" s="8"/>
    </row>
    <row r="5" spans="1:12" ht="18" customHeight="1" x14ac:dyDescent="0.2">
      <c r="A5" s="16" t="s">
        <v>13</v>
      </c>
      <c r="B5" s="17" t="s">
        <v>14</v>
      </c>
      <c r="C5" s="8"/>
      <c r="D5" s="3"/>
      <c r="E5" s="4"/>
      <c r="F5" s="3"/>
      <c r="G5" s="10" t="s">
        <v>15</v>
      </c>
      <c r="H5" s="4">
        <v>0.45</v>
      </c>
      <c r="I5" s="15"/>
      <c r="J5" s="8"/>
      <c r="K5" s="18"/>
      <c r="L5" s="8"/>
    </row>
    <row r="6" spans="1:12" ht="18" customHeight="1" x14ac:dyDescent="0.2">
      <c r="A6" s="10" t="s">
        <v>16</v>
      </c>
      <c r="B6" s="19">
        <v>8</v>
      </c>
      <c r="C6" s="19">
        <v>12</v>
      </c>
      <c r="D6" s="19">
        <v>16</v>
      </c>
      <c r="E6" s="20">
        <v>2.2000000000000002</v>
      </c>
      <c r="F6" s="21" t="s">
        <v>17</v>
      </c>
      <c r="G6" s="10" t="s">
        <v>18</v>
      </c>
      <c r="H6" s="20">
        <f>H4*H5</f>
        <v>1.35</v>
      </c>
      <c r="I6" s="20">
        <f>I4*I5</f>
        <v>0</v>
      </c>
      <c r="J6" s="3"/>
      <c r="K6" s="3"/>
      <c r="L6" s="3"/>
    </row>
    <row r="7" spans="1:12" ht="18" customHeight="1" x14ac:dyDescent="0.2">
      <c r="A7" s="10" t="s">
        <v>19</v>
      </c>
      <c r="B7" s="12">
        <v>50</v>
      </c>
      <c r="C7" s="12">
        <v>50</v>
      </c>
      <c r="D7" s="12">
        <v>50</v>
      </c>
      <c r="E7" s="20">
        <v>0.67</v>
      </c>
      <c r="F7" s="21" t="s">
        <v>20</v>
      </c>
      <c r="G7" s="22"/>
      <c r="H7" s="4"/>
      <c r="I7" s="4"/>
      <c r="J7" s="3"/>
      <c r="K7" s="3"/>
      <c r="L7" s="3"/>
    </row>
    <row r="8" spans="1:12" ht="18" customHeight="1" x14ac:dyDescent="0.2">
      <c r="A8" s="10" t="s">
        <v>21</v>
      </c>
      <c r="B8" s="23">
        <v>16</v>
      </c>
      <c r="C8" s="24">
        <f>B8</f>
        <v>16</v>
      </c>
      <c r="D8" s="24">
        <f>C8</f>
        <v>16</v>
      </c>
      <c r="E8" s="4"/>
      <c r="F8" s="3"/>
      <c r="G8" s="10" t="s">
        <v>22</v>
      </c>
      <c r="H8" s="4">
        <v>20</v>
      </c>
      <c r="I8" s="15"/>
      <c r="J8" s="3"/>
      <c r="K8" s="3"/>
      <c r="L8" s="3"/>
    </row>
    <row r="9" spans="1:12" ht="18" customHeight="1" x14ac:dyDescent="0.2">
      <c r="A9" s="10" t="s">
        <v>23</v>
      </c>
      <c r="B9" s="24">
        <f>B8*B7/100</f>
        <v>8</v>
      </c>
      <c r="C9" s="24">
        <f>C8*C7/100</f>
        <v>8</v>
      </c>
      <c r="D9" s="24">
        <f>D8*D7/100</f>
        <v>8</v>
      </c>
      <c r="E9" s="4"/>
      <c r="F9" s="25" t="s">
        <v>24</v>
      </c>
      <c r="G9" s="10" t="s">
        <v>25</v>
      </c>
      <c r="H9" s="4">
        <v>26</v>
      </c>
      <c r="I9" s="15"/>
      <c r="J9" s="3"/>
      <c r="K9" s="3"/>
      <c r="L9" s="3"/>
    </row>
    <row r="10" spans="1:12" ht="18" customHeight="1" x14ac:dyDescent="0.2">
      <c r="A10" s="10" t="s">
        <v>26</v>
      </c>
      <c r="B10" s="24">
        <f>$F$10/2000*B6</f>
        <v>1.4</v>
      </c>
      <c r="C10" s="24">
        <f>$F$10/2000*C6</f>
        <v>2.0999999999999996</v>
      </c>
      <c r="D10" s="24">
        <f>$F$10/2000*D6</f>
        <v>2.8</v>
      </c>
      <c r="E10" s="4"/>
      <c r="F10" s="26">
        <v>350</v>
      </c>
      <c r="G10" s="10" t="s">
        <v>27</v>
      </c>
      <c r="H10" s="20">
        <f>H9-H8</f>
        <v>6</v>
      </c>
      <c r="I10" s="20">
        <f>I9-I8</f>
        <v>0</v>
      </c>
      <c r="J10" s="3"/>
      <c r="K10" s="3"/>
      <c r="L10" s="3"/>
    </row>
    <row r="11" spans="1:12" ht="18" customHeight="1" x14ac:dyDescent="0.2">
      <c r="A11" s="21" t="s">
        <v>28</v>
      </c>
      <c r="B11" s="25" t="s">
        <v>29</v>
      </c>
      <c r="C11" s="24">
        <f>C10-B10</f>
        <v>0.69999999999999973</v>
      </c>
      <c r="D11" s="24">
        <f>D10-B10</f>
        <v>1.4</v>
      </c>
      <c r="E11" s="4"/>
      <c r="F11" s="3"/>
      <c r="G11" s="22"/>
      <c r="H11" s="4"/>
      <c r="I11" s="4"/>
      <c r="J11" s="3"/>
      <c r="K11" s="3"/>
      <c r="L11" s="3"/>
    </row>
    <row r="12" spans="1:12" ht="18" customHeight="1" x14ac:dyDescent="0.2">
      <c r="A12" s="21" t="s">
        <v>30</v>
      </c>
      <c r="B12" s="25" t="s">
        <v>29</v>
      </c>
      <c r="C12" s="24">
        <f>C7-B7</f>
        <v>0</v>
      </c>
      <c r="D12" s="24">
        <f>D7-B7</f>
        <v>0</v>
      </c>
      <c r="E12" s="4"/>
      <c r="F12" s="3"/>
      <c r="G12" s="10" t="s">
        <v>31</v>
      </c>
      <c r="H12" s="4">
        <v>0.23</v>
      </c>
      <c r="I12" s="15"/>
      <c r="J12" s="3"/>
      <c r="K12" s="3"/>
      <c r="L12" s="3"/>
    </row>
    <row r="13" spans="1:12" ht="18" customHeight="1" x14ac:dyDescent="0.2">
      <c r="A13" s="21" t="s">
        <v>32</v>
      </c>
      <c r="B13" s="25" t="s">
        <v>29</v>
      </c>
      <c r="C13" s="24">
        <f>C8/100*C12</f>
        <v>0</v>
      </c>
      <c r="D13" s="24">
        <f>D8/100*D12</f>
        <v>0</v>
      </c>
      <c r="E13" s="4"/>
      <c r="F13" s="3"/>
      <c r="G13" s="10" t="s">
        <v>33</v>
      </c>
      <c r="H13" s="20">
        <f>H10*H12</f>
        <v>1.3800000000000001</v>
      </c>
      <c r="I13" s="20">
        <f>I10*I12</f>
        <v>0</v>
      </c>
      <c r="J13" s="8"/>
      <c r="K13" s="8"/>
      <c r="L13" s="8"/>
    </row>
    <row r="14" spans="1:12" ht="18" customHeight="1" x14ac:dyDescent="0.2">
      <c r="A14" s="10" t="s">
        <v>34</v>
      </c>
      <c r="B14" s="8"/>
      <c r="C14" s="24">
        <f>C13-C11</f>
        <v>-0.69999999999999973</v>
      </c>
      <c r="D14" s="24">
        <f>D13-D11</f>
        <v>-1.4</v>
      </c>
      <c r="E14" s="14" t="s">
        <v>35</v>
      </c>
      <c r="F14" s="8"/>
      <c r="G14" s="22"/>
      <c r="H14" s="4"/>
      <c r="I14" s="4"/>
      <c r="J14" s="4"/>
      <c r="K14" s="4"/>
      <c r="L14" s="3"/>
    </row>
    <row r="15" spans="1:12" ht="18" customHeight="1" x14ac:dyDescent="0.2">
      <c r="A15" s="27" t="s">
        <v>36</v>
      </c>
      <c r="B15" s="8"/>
      <c r="C15" s="8"/>
      <c r="D15" s="8"/>
      <c r="E15" s="4"/>
      <c r="F15" s="8"/>
      <c r="G15" s="10" t="s">
        <v>37</v>
      </c>
      <c r="H15" s="4">
        <v>0.02</v>
      </c>
      <c r="I15" s="15"/>
      <c r="J15" s="8"/>
      <c r="K15" s="8"/>
      <c r="L15" s="8"/>
    </row>
    <row r="16" spans="1:12" ht="18" customHeight="1" x14ac:dyDescent="0.2">
      <c r="A16" s="8"/>
      <c r="B16" s="8"/>
      <c r="C16" s="8"/>
      <c r="D16" s="8"/>
      <c r="E16" s="4"/>
      <c r="F16" s="3"/>
      <c r="G16" s="10" t="s">
        <v>38</v>
      </c>
      <c r="H16" s="20">
        <f>H13+H15</f>
        <v>1.4000000000000001</v>
      </c>
      <c r="I16" s="20">
        <f>I13+I15</f>
        <v>0</v>
      </c>
      <c r="J16" s="8"/>
      <c r="K16" s="8"/>
      <c r="L16" s="8"/>
    </row>
    <row r="17" spans="1:12" ht="18" customHeight="1" x14ac:dyDescent="0.2">
      <c r="A17" s="8"/>
      <c r="B17" s="3"/>
      <c r="C17" s="3"/>
      <c r="D17" s="3"/>
      <c r="E17" s="4"/>
      <c r="F17" s="3"/>
      <c r="G17" s="27" t="s">
        <v>39</v>
      </c>
      <c r="H17" s="28">
        <f>H16-H6</f>
        <v>5.0000000000000044E-2</v>
      </c>
      <c r="I17" s="28">
        <f>I16-I6</f>
        <v>0</v>
      </c>
      <c r="J17" s="14" t="s">
        <v>35</v>
      </c>
      <c r="K17" s="8"/>
      <c r="L17" s="8"/>
    </row>
    <row r="18" spans="1:12" ht="18" customHeight="1" x14ac:dyDescent="0.2">
      <c r="A18" s="8"/>
      <c r="B18" s="3"/>
      <c r="C18" s="16" t="s">
        <v>40</v>
      </c>
      <c r="D18" s="3"/>
      <c r="E18" s="4"/>
      <c r="F18" s="22"/>
      <c r="G18" s="10" t="s">
        <v>41</v>
      </c>
      <c r="H18" s="20">
        <f>H17*$H$2</f>
        <v>13.500000000000012</v>
      </c>
      <c r="I18" s="20">
        <f>I17*$H$2</f>
        <v>0</v>
      </c>
      <c r="J18" s="14" t="s">
        <v>35</v>
      </c>
      <c r="K18" s="8"/>
      <c r="L18" s="8"/>
    </row>
    <row r="19" spans="1:12" ht="18" customHeight="1" x14ac:dyDescent="0.2">
      <c r="A19" s="27" t="s">
        <v>42</v>
      </c>
      <c r="B19" s="25" t="s">
        <v>43</v>
      </c>
      <c r="C19" s="25" t="s">
        <v>43</v>
      </c>
      <c r="D19" s="25" t="s">
        <v>43</v>
      </c>
      <c r="E19" s="4"/>
      <c r="F19" s="22"/>
      <c r="G19" s="10" t="s">
        <v>44</v>
      </c>
      <c r="H19" s="20">
        <f>H18/$H$3</f>
        <v>0.13500000000000012</v>
      </c>
      <c r="I19" s="20">
        <f>I18/$H$3</f>
        <v>0</v>
      </c>
      <c r="J19" s="14" t="s">
        <v>35</v>
      </c>
      <c r="K19" s="8"/>
      <c r="L19" s="8"/>
    </row>
    <row r="20" spans="1:12" ht="18" customHeight="1" x14ac:dyDescent="0.2">
      <c r="A20" s="10" t="s">
        <v>45</v>
      </c>
      <c r="B20" s="29">
        <f t="shared" ref="B20:D21" si="0">B6/$E$6</f>
        <v>3.6363636363636362</v>
      </c>
      <c r="C20" s="29">
        <f t="shared" si="0"/>
        <v>5.4545454545454541</v>
      </c>
      <c r="D20" s="29">
        <f t="shared" si="0"/>
        <v>7.2727272727272725</v>
      </c>
      <c r="E20" s="4"/>
      <c r="F20" s="22"/>
      <c r="G20" s="10" t="s">
        <v>46</v>
      </c>
      <c r="H20" s="30">
        <f>H10*H2</f>
        <v>1620</v>
      </c>
      <c r="I20" s="30">
        <f>I10*I2</f>
        <v>0</v>
      </c>
      <c r="J20" s="8"/>
      <c r="K20" s="8"/>
      <c r="L20" s="8"/>
    </row>
    <row r="21" spans="1:12" ht="18" customHeight="1" x14ac:dyDescent="0.2">
      <c r="A21" s="10" t="s">
        <v>47</v>
      </c>
      <c r="B21" s="30">
        <f t="shared" si="0"/>
        <v>22.727272727272727</v>
      </c>
      <c r="C21" s="30">
        <f t="shared" si="0"/>
        <v>22.727272727272727</v>
      </c>
      <c r="D21" s="30">
        <f t="shared" si="0"/>
        <v>22.727272727272727</v>
      </c>
      <c r="E21" s="4"/>
      <c r="F21" s="22"/>
      <c r="G21" s="31" t="s">
        <v>48</v>
      </c>
      <c r="H21" s="4"/>
      <c r="I21" s="4"/>
      <c r="J21" s="8"/>
      <c r="K21" s="8"/>
      <c r="L21" s="8"/>
    </row>
    <row r="22" spans="1:12" ht="18" customHeight="1" x14ac:dyDescent="0.2">
      <c r="A22" s="10" t="s">
        <v>49</v>
      </c>
      <c r="B22" s="32">
        <v>4.8000000000000001E-2</v>
      </c>
      <c r="C22" s="32">
        <v>4.7E-2</v>
      </c>
      <c r="D22" s="32">
        <v>4.5999999999999999E-2</v>
      </c>
      <c r="E22" s="4"/>
      <c r="F22" s="22"/>
      <c r="G22" s="33" t="s">
        <v>50</v>
      </c>
      <c r="H22" s="4"/>
      <c r="I22" s="4"/>
      <c r="J22" s="8"/>
      <c r="K22" s="8"/>
      <c r="L22" s="8"/>
    </row>
    <row r="23" spans="1:12" ht="18" customHeight="1" x14ac:dyDescent="0.2">
      <c r="A23" s="10" t="s">
        <v>51</v>
      </c>
      <c r="B23" s="32">
        <v>3.5000000000000003E-2</v>
      </c>
      <c r="C23" s="32">
        <v>3.5000000000000003E-2</v>
      </c>
      <c r="D23" s="32">
        <v>3.5000000000000003E-2</v>
      </c>
      <c r="E23" s="4"/>
      <c r="F23" s="22"/>
      <c r="G23" s="21" t="s">
        <v>52</v>
      </c>
      <c r="H23" s="4"/>
      <c r="I23" s="4"/>
      <c r="J23" s="8"/>
      <c r="K23" s="8"/>
      <c r="L23" s="8"/>
    </row>
    <row r="24" spans="1:12" ht="18" customHeight="1" x14ac:dyDescent="0.2">
      <c r="A24" s="21" t="s">
        <v>53</v>
      </c>
      <c r="B24" s="34">
        <f>B22+B23</f>
        <v>8.3000000000000004E-2</v>
      </c>
      <c r="C24" s="34">
        <f>C22+C23</f>
        <v>8.2000000000000003E-2</v>
      </c>
      <c r="D24" s="34">
        <f>D22+D23</f>
        <v>8.1000000000000003E-2</v>
      </c>
      <c r="E24" s="4"/>
      <c r="F24" s="22"/>
      <c r="G24" s="10" t="s">
        <v>54</v>
      </c>
      <c r="H24" s="4"/>
      <c r="I24" s="4"/>
      <c r="J24" s="8"/>
      <c r="K24" s="8"/>
      <c r="L24" s="8"/>
    </row>
    <row r="25" spans="1:12" ht="18" customHeight="1" x14ac:dyDescent="0.2">
      <c r="A25" s="10" t="s">
        <v>55</v>
      </c>
      <c r="B25" s="20">
        <f>B21*B24</f>
        <v>1.8863636363636365</v>
      </c>
      <c r="C25" s="20">
        <f>C21*C24</f>
        <v>1.8636363636363638</v>
      </c>
      <c r="D25" s="20">
        <f>D21*D24</f>
        <v>1.8409090909090908</v>
      </c>
      <c r="E25" s="4"/>
      <c r="F25" s="22"/>
      <c r="G25" s="21" t="s">
        <v>56</v>
      </c>
      <c r="H25" s="4"/>
      <c r="I25" s="4"/>
      <c r="J25" s="8"/>
      <c r="K25" s="8"/>
      <c r="L25" s="8"/>
    </row>
    <row r="26" spans="1:12" ht="18" customHeight="1" x14ac:dyDescent="0.2">
      <c r="A26" s="10" t="s">
        <v>57</v>
      </c>
      <c r="B26" s="35">
        <v>6.9</v>
      </c>
      <c r="C26" s="36">
        <f>B26</f>
        <v>6.9</v>
      </c>
      <c r="D26" s="36">
        <f>C26</f>
        <v>6.9</v>
      </c>
      <c r="E26" s="4"/>
      <c r="F26" s="22"/>
      <c r="G26" s="21" t="s">
        <v>58</v>
      </c>
      <c r="H26" s="4"/>
      <c r="I26" s="4"/>
      <c r="J26" s="8"/>
      <c r="K26" s="8"/>
      <c r="L26" s="8"/>
    </row>
    <row r="27" spans="1:12" ht="18" customHeight="1" x14ac:dyDescent="0.2">
      <c r="A27" s="21" t="s">
        <v>59</v>
      </c>
      <c r="B27" s="36">
        <f>B25*B26</f>
        <v>13.015909090909092</v>
      </c>
      <c r="C27" s="36">
        <f>C25*C26</f>
        <v>12.859090909090911</v>
      </c>
      <c r="D27" s="36">
        <f>D25*D26</f>
        <v>12.702272727272728</v>
      </c>
      <c r="E27" s="4"/>
      <c r="F27" s="25" t="s">
        <v>60</v>
      </c>
      <c r="G27" s="21" t="s">
        <v>61</v>
      </c>
      <c r="H27" s="4"/>
      <c r="I27" s="4"/>
      <c r="J27" s="8"/>
      <c r="K27" s="8"/>
      <c r="L27" s="8"/>
    </row>
    <row r="28" spans="1:12" ht="18" customHeight="1" x14ac:dyDescent="0.2">
      <c r="A28" s="10" t="s">
        <v>62</v>
      </c>
      <c r="B28" s="36">
        <f>$F$28/1000*B20</f>
        <v>1.6363636363636362</v>
      </c>
      <c r="C28" s="36">
        <f>$F$28/1000*C20</f>
        <v>2.4545454545454546</v>
      </c>
      <c r="D28" s="36">
        <f>$F$28/1000*D20</f>
        <v>3.2727272727272725</v>
      </c>
      <c r="E28" s="4"/>
      <c r="F28" s="4">
        <v>450</v>
      </c>
      <c r="G28" s="10" t="s">
        <v>63</v>
      </c>
      <c r="H28" s="4"/>
      <c r="I28" s="4"/>
      <c r="J28" s="8"/>
      <c r="K28" s="8"/>
      <c r="L28" s="8"/>
    </row>
    <row r="29" spans="1:12" ht="18" customHeight="1" x14ac:dyDescent="0.2">
      <c r="A29" s="21" t="s">
        <v>28</v>
      </c>
      <c r="B29" s="25" t="s">
        <v>29</v>
      </c>
      <c r="C29" s="36">
        <f>C28-B28</f>
        <v>0.81818181818181834</v>
      </c>
      <c r="D29" s="36">
        <f>D28*$E$7</f>
        <v>2.1927272727272729</v>
      </c>
      <c r="E29" s="4"/>
      <c r="F29" s="22"/>
      <c r="G29" s="37" t="s">
        <v>64</v>
      </c>
      <c r="H29" s="4"/>
      <c r="I29" s="4"/>
      <c r="J29" s="8"/>
      <c r="K29" s="8"/>
      <c r="L29" s="8"/>
    </row>
    <row r="30" spans="1:12" ht="18" customHeight="1" x14ac:dyDescent="0.2">
      <c r="A30" s="21" t="s">
        <v>65</v>
      </c>
      <c r="B30" s="25" t="s">
        <v>29</v>
      </c>
      <c r="C30" s="36">
        <f>C27-B27</f>
        <v>-0.1568181818181813</v>
      </c>
      <c r="D30" s="36">
        <f>D27-B27</f>
        <v>-0.31363636363636438</v>
      </c>
      <c r="E30" s="4"/>
      <c r="F30" s="3"/>
      <c r="G30" s="10" t="s">
        <v>66</v>
      </c>
      <c r="H30" s="8"/>
      <c r="I30" s="8"/>
      <c r="J30" s="8"/>
      <c r="K30" s="8"/>
      <c r="L30" s="8"/>
    </row>
    <row r="31" spans="1:12" ht="18" customHeight="1" x14ac:dyDescent="0.2">
      <c r="A31" s="21" t="s">
        <v>67</v>
      </c>
      <c r="B31" s="25" t="s">
        <v>29</v>
      </c>
      <c r="C31" s="36">
        <f>C26*C30</f>
        <v>-1.082045454545451</v>
      </c>
      <c r="D31" s="36">
        <f>D26*D30</f>
        <v>-2.1640909090909144</v>
      </c>
      <c r="E31" s="4"/>
      <c r="F31" s="3"/>
      <c r="G31" s="38" t="s">
        <v>68</v>
      </c>
      <c r="H31" s="8"/>
      <c r="I31" s="8"/>
      <c r="J31" s="8"/>
      <c r="K31" s="8"/>
      <c r="L31" s="8"/>
    </row>
    <row r="32" spans="1:12" ht="18" customHeight="1" x14ac:dyDescent="0.2">
      <c r="A32" s="10" t="s">
        <v>69</v>
      </c>
      <c r="B32" s="4"/>
      <c r="C32" s="36">
        <f>C31-C29</f>
        <v>-1.9002272727272693</v>
      </c>
      <c r="D32" s="36">
        <f>D31-D29</f>
        <v>-4.3568181818181877</v>
      </c>
      <c r="E32" s="14" t="s">
        <v>35</v>
      </c>
      <c r="F32" s="3"/>
      <c r="G32" s="21" t="s">
        <v>70</v>
      </c>
      <c r="H32" s="8"/>
      <c r="I32" s="8"/>
      <c r="J32" s="8"/>
      <c r="K32" s="8"/>
      <c r="L32" s="8"/>
    </row>
    <row r="33" spans="1:12" ht="18" customHeight="1" x14ac:dyDescent="0.2">
      <c r="A33" s="27" t="s">
        <v>71</v>
      </c>
      <c r="B33" s="8"/>
      <c r="C33" s="8"/>
      <c r="D33" s="8"/>
      <c r="E33" s="8"/>
      <c r="F33" s="8"/>
      <c r="G33" s="33" t="s">
        <v>72</v>
      </c>
      <c r="H33" s="8"/>
      <c r="I33" s="8"/>
      <c r="J33" s="8"/>
      <c r="K33" s="8"/>
      <c r="L33" s="8"/>
    </row>
    <row r="34" spans="1:12" ht="18" customHeight="1" x14ac:dyDescent="0.2">
      <c r="A34" s="8"/>
      <c r="B34" s="3"/>
      <c r="C34" s="3"/>
      <c r="D34" s="3"/>
      <c r="E34" s="4"/>
      <c r="F34" s="3"/>
      <c r="G34" s="21" t="s">
        <v>73</v>
      </c>
      <c r="H34" s="8"/>
      <c r="I34" s="8"/>
      <c r="J34" s="8"/>
      <c r="K34" s="8"/>
      <c r="L34" s="8"/>
    </row>
    <row r="35" spans="1:12" ht="18" customHeight="1" x14ac:dyDescent="0.2">
      <c r="A35" s="10" t="s">
        <v>74</v>
      </c>
      <c r="B35" s="20">
        <f>B26*2.1</f>
        <v>14.490000000000002</v>
      </c>
      <c r="C35" s="20">
        <f>C26*2.1</f>
        <v>14.490000000000002</v>
      </c>
      <c r="D35" s="20">
        <f>D26*2.1</f>
        <v>14.490000000000002</v>
      </c>
      <c r="E35" s="4"/>
      <c r="F35" s="3"/>
      <c r="G35" s="38" t="s">
        <v>75</v>
      </c>
      <c r="H35" s="8"/>
      <c r="I35" s="8"/>
      <c r="J35" s="8"/>
      <c r="K35" s="8"/>
      <c r="L35" s="8"/>
    </row>
    <row r="36" spans="1:12" ht="18" customHeight="1" x14ac:dyDescent="0.2">
      <c r="A36" s="16" t="s">
        <v>76</v>
      </c>
      <c r="B36" s="3"/>
      <c r="C36" s="3"/>
      <c r="D36" s="3"/>
      <c r="E36" s="4"/>
      <c r="F36" s="3"/>
      <c r="G36" s="10" t="s">
        <v>77</v>
      </c>
      <c r="H36" s="8"/>
      <c r="I36" s="8"/>
      <c r="J36" s="8"/>
      <c r="K36" s="8"/>
      <c r="L36" s="8"/>
    </row>
    <row r="37" spans="1:12" ht="17" customHeight="1" x14ac:dyDescent="0.2">
      <c r="A37" s="9" t="s">
        <v>78</v>
      </c>
      <c r="B37" s="3"/>
      <c r="C37" s="3"/>
      <c r="D37" s="3"/>
      <c r="E37" s="4"/>
      <c r="F37" s="3"/>
      <c r="G37" s="21" t="s">
        <v>79</v>
      </c>
      <c r="H37" s="8"/>
      <c r="I37" s="8"/>
      <c r="J37" s="8"/>
      <c r="K37" s="8"/>
      <c r="L37" s="8"/>
    </row>
    <row r="38" spans="1:12" ht="17" customHeight="1" x14ac:dyDescent="0.2">
      <c r="A38" s="9" t="s">
        <v>80</v>
      </c>
      <c r="B38" s="3"/>
      <c r="C38" s="3"/>
      <c r="D38" s="3"/>
      <c r="E38" s="4"/>
      <c r="F38" s="3"/>
      <c r="G38" s="10" t="s">
        <v>81</v>
      </c>
      <c r="H38" s="8"/>
      <c r="I38" s="8"/>
      <c r="J38" s="8"/>
      <c r="K38" s="8"/>
      <c r="L38" s="8"/>
    </row>
    <row r="39" spans="1:12" ht="17" customHeight="1" x14ac:dyDescent="0.2">
      <c r="A39" s="9" t="s">
        <v>82</v>
      </c>
      <c r="B39" s="8"/>
      <c r="C39" s="8"/>
      <c r="D39" s="8"/>
      <c r="E39" s="8"/>
      <c r="F39" s="8"/>
      <c r="G39" s="38" t="s">
        <v>83</v>
      </c>
      <c r="H39" s="8"/>
      <c r="I39" s="8"/>
      <c r="J39" s="8"/>
      <c r="K39" s="8"/>
      <c r="L39" s="8"/>
    </row>
    <row r="40" spans="1:12" ht="17" customHeight="1" x14ac:dyDescent="0.2">
      <c r="A40" s="9" t="s">
        <v>84</v>
      </c>
      <c r="B40" s="8"/>
      <c r="C40" s="8"/>
      <c r="D40" s="8"/>
      <c r="E40" s="8"/>
      <c r="F40" s="8"/>
      <c r="G40" s="21" t="s">
        <v>85</v>
      </c>
      <c r="H40" s="8"/>
      <c r="I40" s="8"/>
      <c r="J40" s="8"/>
      <c r="K40" s="8"/>
      <c r="L40" s="8"/>
    </row>
    <row r="41" spans="1:12" ht="17" customHeight="1" x14ac:dyDescent="0.2">
      <c r="A41" s="9" t="s">
        <v>86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7" customHeight="1" x14ac:dyDescent="0.2">
      <c r="A42" s="9" t="s">
        <v>87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7" customHeight="1" x14ac:dyDescent="0.2">
      <c r="A43" s="9" t="s">
        <v>88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7" customHeight="1" x14ac:dyDescent="0.2">
      <c r="A44" s="21" t="s">
        <v>89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</sheetData>
  <conditionalFormatting sqref="A1:E4 G1:J1 F2:I4 A5:B6 D5:I5 K5 C6:L6 A7:L12 A13:I13 A14:A15 C14:E14 G14:L14 E15:E16 G15:I15 F16:I16 B17:J18 A19:J19 A20:I21 A22:A30 E22:I24 B25:I29 B30:G30 A31:G32 A33 G33 B34:G34 A35:G38 A39:A44 G39:G40">
    <cfRule type="cellIs" dxfId="1" priority="1" stopIfTrue="1" operator="lessThan">
      <formula>0</formula>
    </cfRule>
  </conditionalFormatting>
  <conditionalFormatting sqref="J3:J4">
    <cfRule type="cellIs" dxfId="0" priority="2" stopIfTrue="1" operator="lessThan">
      <formula>0</formula>
    </cfRule>
  </conditionalFormatting>
  <pageMargins left="0.75" right="0.75" top="1" bottom="1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2017-02-24T22:37:19Z</dcterms:modified>
</cp:coreProperties>
</file>