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31080" windowHeight="17540"/>
  </bookViews>
  <sheets>
    <sheet name="Fertiliser Order NZ kg.xls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  <c r="B10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D20" i="1"/>
  <c r="D21" i="1"/>
  <c r="D23" i="1"/>
  <c r="D24" i="1"/>
  <c r="D25" i="1"/>
  <c r="D26" i="1"/>
  <c r="D27" i="1"/>
  <c r="D28" i="1"/>
  <c r="D29" i="1"/>
  <c r="D30" i="1"/>
  <c r="D31" i="1"/>
  <c r="D32" i="1"/>
  <c r="D33" i="1"/>
  <c r="F33" i="1"/>
  <c r="F20" i="1"/>
  <c r="F21" i="1"/>
  <c r="F23" i="1"/>
  <c r="F24" i="1"/>
  <c r="F25" i="1"/>
  <c r="F26" i="1"/>
  <c r="F27" i="1"/>
  <c r="F28" i="1"/>
  <c r="F29" i="1"/>
  <c r="F30" i="1"/>
  <c r="F31" i="1"/>
  <c r="F32" i="1"/>
  <c r="F34" i="1"/>
  <c r="E35" i="1"/>
  <c r="O36" i="1"/>
  <c r="M36" i="1"/>
  <c r="K36" i="1"/>
  <c r="I36" i="1"/>
  <c r="M19" i="1"/>
  <c r="N19" i="1"/>
  <c r="M20" i="1"/>
  <c r="N20" i="1"/>
  <c r="U29" i="1"/>
  <c r="H29" i="1"/>
  <c r="N29" i="1"/>
  <c r="N34" i="1"/>
  <c r="N35" i="1"/>
  <c r="M21" i="1"/>
  <c r="M23" i="1"/>
  <c r="M29" i="1"/>
  <c r="M34" i="1"/>
  <c r="M35" i="1"/>
  <c r="L19" i="1"/>
  <c r="L21" i="1"/>
  <c r="L23" i="1"/>
  <c r="L29" i="1"/>
  <c r="L34" i="1"/>
  <c r="L35" i="1"/>
  <c r="K21" i="1"/>
  <c r="K23" i="1"/>
  <c r="K29" i="1"/>
  <c r="K32" i="1"/>
  <c r="K34" i="1"/>
  <c r="K35" i="1"/>
  <c r="J21" i="1"/>
  <c r="J23" i="1"/>
  <c r="J29" i="1"/>
  <c r="J34" i="1"/>
  <c r="J35" i="1"/>
  <c r="I21" i="1"/>
  <c r="I23" i="1"/>
  <c r="I29" i="1"/>
  <c r="I34" i="1"/>
  <c r="I35" i="1"/>
  <c r="H21" i="1"/>
  <c r="H23" i="1"/>
  <c r="H32" i="1"/>
  <c r="H34" i="1"/>
  <c r="H35" i="1"/>
  <c r="N33" i="1"/>
  <c r="AA32" i="1"/>
  <c r="AA31" i="1"/>
  <c r="AA30" i="1"/>
  <c r="AA29" i="1"/>
  <c r="W29" i="1"/>
  <c r="AA28" i="1"/>
  <c r="W28" i="1"/>
  <c r="S28" i="1"/>
  <c r="AA27" i="1"/>
  <c r="AA26" i="1"/>
  <c r="AA25" i="1"/>
  <c r="AA24" i="1"/>
  <c r="AA23" i="1"/>
  <c r="AA21" i="1"/>
  <c r="AA20" i="1"/>
  <c r="W20" i="1"/>
  <c r="S19" i="1"/>
  <c r="L17" i="1"/>
  <c r="G16" i="1"/>
  <c r="K16" i="1"/>
  <c r="D16" i="1"/>
  <c r="G15" i="1"/>
  <c r="K15" i="1"/>
  <c r="D15" i="1"/>
  <c r="G5" i="1"/>
  <c r="G8" i="1"/>
  <c r="G9" i="1"/>
  <c r="G10" i="1"/>
  <c r="E8" i="1"/>
  <c r="E10" i="1"/>
  <c r="G7" i="1"/>
  <c r="E7" i="1"/>
  <c r="D7" i="1"/>
</calcChain>
</file>

<file path=xl/sharedStrings.xml><?xml version="1.0" encoding="utf-8"?>
<sst xmlns="http://schemas.openxmlformats.org/spreadsheetml/2006/main" count="189" uniqueCount="172">
  <si>
    <t>Buyer’s name</t>
  </si>
  <si>
    <t>&lt; Owner</t>
  </si>
  <si>
    <t>Lime Nutrient Planner</t>
  </si>
  <si>
    <t xml:space="preserve">Instructions are in red. Don’t type over blue cells, they contain formulae. </t>
  </si>
  <si>
    <t>Updated&gt;</t>
  </si>
  <si>
    <t xml:space="preserve">Sharemilker or Manager </t>
  </si>
  <si>
    <t>Farm company name</t>
  </si>
  <si>
    <t xml:space="preserve"> Quote # &gt;</t>
  </si>
  <si>
    <t>Enter your information over the yellow cells and if necessary change your costs in column X.</t>
  </si>
  <si>
    <t>Address</t>
  </si>
  <si>
    <t>Red are instructions</t>
  </si>
  <si>
    <t xml:space="preserve"> Order # &gt;</t>
  </si>
  <si>
    <t>Date</t>
  </si>
  <si>
    <t>Graymont Aglime</t>
  </si>
  <si>
    <t>Use View &lt; Zoom to adjust the page size. Read each spreadsheet from the top down to see what it does and how it operates.</t>
  </si>
  <si>
    <t>Post code</t>
  </si>
  <si>
    <t>Don’t type over Blue.</t>
  </si>
  <si>
    <t>Required&gt;</t>
  </si>
  <si>
    <t>498 Old Te Kuiti Road</t>
  </si>
  <si>
    <t xml:space="preserve">Enter the amount of lime you want to apply in G19. It can be adjusted later. </t>
  </si>
  <si>
    <t>Type over yellow.</t>
  </si>
  <si>
    <t>Maximum</t>
  </si>
  <si>
    <t xml:space="preserve">Cost </t>
  </si>
  <si>
    <t>RD 6, Otorohanga 3976</t>
  </si>
  <si>
    <t>Apply rates in column G based on Pasture Mineral Analysis figures and columns X and Y.</t>
  </si>
  <si>
    <t>Number of loads</t>
  </si>
  <si>
    <t>tonnes/load</t>
  </si>
  <si>
    <t>Your tax rate</t>
  </si>
  <si>
    <t xml:space="preserve">Phone 09 222 4301  </t>
  </si>
  <si>
    <t>Phone</t>
  </si>
  <si>
    <t>Tax saving&gt;</t>
  </si>
  <si>
    <t>icook@graymont.com</t>
  </si>
  <si>
    <t>Fax</t>
  </si>
  <si>
    <t>Net cost per tonne&gt;</t>
  </si>
  <si>
    <t>After tax</t>
  </si>
  <si>
    <t>Contains 2.4% Magnesium, worth $6/tonne.</t>
  </si>
  <si>
    <t>Using lime to oversow seeds saves costs.</t>
  </si>
  <si>
    <t xml:space="preserve">Email </t>
  </si>
  <si>
    <t>Freight estimate per tonne&gt;</t>
  </si>
  <si>
    <t>Less Mg value</t>
  </si>
  <si>
    <t>Add your supplier above to row 48</t>
  </si>
  <si>
    <t>Tonnes bulk &gt;</t>
  </si>
  <si>
    <t>Net cost on farm&gt;</t>
  </si>
  <si>
    <t>net</t>
  </si>
  <si>
    <t>Estimated cost after tax. The post code exact distance may change this.</t>
  </si>
  <si>
    <t>Hectares &gt;</t>
  </si>
  <si>
    <t>Oversowing seeds with lime saves costs.</t>
  </si>
  <si>
    <t>Gypsum (24% Ca, 18% S) is calcium sulphate, and can be used as a calcium source where the pH is high.</t>
  </si>
  <si>
    <t>For</t>
  </si>
  <si>
    <t>&lt;Paddock names or numbers</t>
  </si>
  <si>
    <t>If it won’t fit, go File &gt; Page Setup &gt; Page &gt; Adjust to a smaller percentage.</t>
  </si>
  <si>
    <t>Farm</t>
  </si>
  <si>
    <t>Sales tax, GST and VAT are not included.</t>
  </si>
  <si>
    <t>When done, email to me to check free.</t>
  </si>
  <si>
    <t xml:space="preserve">Check with your carrier for truck and trailer sizes to keep cartage prices low. </t>
  </si>
  <si>
    <t>Runoff</t>
  </si>
  <si>
    <t>Address if different</t>
  </si>
  <si>
    <t>Get prices from lime companies in your area -</t>
  </si>
  <si>
    <t xml:space="preserve">Carriers’ trucks are 10 tonne and trailers 20 tonnes equals 30 tonnes per load for the cheapest freight. </t>
  </si>
  <si>
    <t>Crop</t>
  </si>
  <si>
    <t xml:space="preserve">kg of lime per ha is </t>
  </si>
  <si>
    <t>lb per acre is only</t>
  </si>
  <si>
    <t>tons of lime per acre</t>
  </si>
  <si>
    <t xml:space="preserve">If another good lime is close and you can mix it all, do so and delete the figure in G19. </t>
  </si>
  <si>
    <t>NZ$ prices</t>
  </si>
  <si>
    <t>http://www.ballance.co.nz/Our-Products/PriceListing</t>
  </si>
  <si>
    <t>kg of mix per ha is</t>
  </si>
  <si>
    <t>tons of mix per acre</t>
  </si>
  <si>
    <t>&lt; Enter the mixing charge/tonne, if any between $5 &amp; $20.</t>
  </si>
  <si>
    <t>per tonne</t>
  </si>
  <si>
    <t>Carrier</t>
  </si>
  <si>
    <t>Total kg</t>
  </si>
  <si>
    <t>kg per tonne</t>
  </si>
  <si>
    <t>Typical Mix</t>
  </si>
  <si>
    <t>Mg value&gt;</t>
  </si>
  <si>
    <t>%N</t>
  </si>
  <si>
    <t>P</t>
  </si>
  <si>
    <t>K</t>
  </si>
  <si>
    <t>S</t>
  </si>
  <si>
    <t>Mg</t>
  </si>
  <si>
    <t>CaCO3</t>
  </si>
  <si>
    <t>Na</t>
  </si>
  <si>
    <t>Ca</t>
  </si>
  <si>
    <t>enter</t>
  </si>
  <si>
    <t>Typical</t>
  </si>
  <si>
    <t>Maximum annual rates on high producing pastures.</t>
  </si>
  <si>
    <t>Spreader</t>
  </si>
  <si>
    <t>Self</t>
  </si>
  <si>
    <t>in mix</t>
  </si>
  <si>
    <t xml:space="preserve">$/ha  </t>
  </si>
  <si>
    <t>kg/ha</t>
  </si>
  <si>
    <t>N</t>
  </si>
  <si>
    <t>yours</t>
  </si>
  <si>
    <t>kg/ha pa</t>
  </si>
  <si>
    <t>Graymont Aglime 97% Ca. 2.22% Mg</t>
  </si>
  <si>
    <t>DAP (18-20-0-2)</t>
  </si>
  <si>
    <t>Applying it on its own has killed cows with milk fever symptoms because it has no calcium and 99% of NZ soils are low in it. With too much potassium, has made it even more fatal. See Elements &gt; Nitrogen, and Milk Fever.</t>
  </si>
  <si>
    <t>Elemental fine sulphur Saudi (100%S)</t>
  </si>
  <si>
    <t>Max in a mix is 22% for safety &amp; no explosions. Brassicas are better for animal health if not too much sulphur is applied.</t>
  </si>
  <si>
    <t>Muriate of Potash (0-0-50-0)</t>
  </si>
  <si>
    <t>100 for potatoes</t>
  </si>
  <si>
    <t>*OrganiBOR chips 10% B slow release</t>
  </si>
  <si>
    <t>Boron leaches so some is lost. OrganiBOR slow release reduces this loss. B reduces milk fever, and fills maize cob tips.</t>
  </si>
  <si>
    <t>Cobalt Sulphate (21% Co)</t>
  </si>
  <si>
    <t>0.3-1</t>
  </si>
  <si>
    <t>Copper Hydroxide lump free 24% Cu</t>
  </si>
  <si>
    <t>Copper hydroxide has no lumps that animals can eat and possibly be poisoned.</t>
  </si>
  <si>
    <t>Zinc sulphate Mono (35% Zn)</t>
  </si>
  <si>
    <t>More can be applied if cultivating it in.</t>
  </si>
  <si>
    <t>Serpentine 23% Mg Silicate.</t>
  </si>
  <si>
    <t>Depending on pasture analysis.</t>
  </si>
  <si>
    <t>Selcote Ultra slow release</t>
  </si>
  <si>
    <t>Selenium fast release chips (1% Se) for pastures and crops</t>
  </si>
  <si>
    <t xml:space="preserve"> Don’t apply Mo, use lime to increase Mo</t>
  </si>
  <si>
    <t>Wet soils and agricultural lime can increase Mo levels.</t>
  </si>
  <si>
    <t>Sulphate of Ammonia 30-0-0-14)</t>
  </si>
  <si>
    <t>Urea $795</t>
  </si>
  <si>
    <t xml:space="preserve">Essential for animal health, growth &amp; bloat control. </t>
  </si>
  <si>
    <t>Salt (coarse agricultural)**</t>
  </si>
  <si>
    <t>1.6% Na</t>
  </si>
  <si>
    <t>Totals</t>
  </si>
  <si>
    <t>&lt; Totals in mix</t>
  </si>
  <si>
    <t>Iron carbonate Fe</t>
  </si>
  <si>
    <t>Cost per tonne &gt;</t>
  </si>
  <si>
    <t>% elements in mix &gt;</t>
  </si>
  <si>
    <t>&lt; Percentages in mix</t>
  </si>
  <si>
    <t>Ballance Dolomite</t>
  </si>
  <si>
    <t>Co&gt;</t>
  </si>
  <si>
    <t>Cu&gt;</t>
  </si>
  <si>
    <t>Zn&gt;</t>
  </si>
  <si>
    <t>Se&gt;</t>
  </si>
  <si>
    <t xml:space="preserve">Use information in columns Y and Z for quantities. </t>
  </si>
  <si>
    <t xml:space="preserve">**Salt attracts moisture, so cover the mix &amp; spread ASAP. Salt reduces dust. Spray with water to reduce dust more. </t>
  </si>
  <si>
    <t>After all is entered adjust G19 to get the total tonnes for 10, 20 or 30 tonne loads in cell B &amp; C 7 cells for the lowest freight price.</t>
  </si>
  <si>
    <t xml:space="preserve">There have been pastures that would not grow until salt was applied. </t>
  </si>
  <si>
    <t>Before printing, highlight all cells, press Command 1 or PC Control 1, then click Patterns &gt; click No Color and OK.</t>
  </si>
  <si>
    <t>As required by NZ Nutrient Budgeting, this mix applies the amounts per hectare in Column H and the % in rows 35 &amp; 36.</t>
  </si>
  <si>
    <t>To print go File Print, click From 1 &gt; Preview &gt; check layout and Print.</t>
  </si>
  <si>
    <t>If it won’t fit, go File &gt; Page Setup &gt; Adjust to 78 or lower.</t>
  </si>
  <si>
    <t>Apply just before rain on recently grazed paddocks and don't allow animals to graze it until all is washed off leaves.</t>
  </si>
  <si>
    <t xml:space="preserve">A screen shot can be taken of what needs printing by going Shift Command (or Control) 4. It will </t>
  </si>
  <si>
    <t>If not mixed thoroughly by the supplier, mix thoroughly and spread evenly.</t>
  </si>
  <si>
    <t xml:space="preserve">appeara on the Deskstop. Print it or copy and paste it to your word processor and print it. </t>
  </si>
  <si>
    <t>Travel closely. Elemental sulphur, boron, copper, etc,. mix well with reactive phosphate, but don’t throw far.</t>
  </si>
  <si>
    <t>Selcote Ultra slow release selenium has 1% Se and is available in most countries or contact  Mike Shirer  agbioresearch@xtra.co.nz See Elements &gt; Selenium for more.</t>
  </si>
  <si>
    <t xml:space="preserve"> for your nearest supplier anywhere in the world. The cost is low and if needed, the benefits are high. </t>
  </si>
  <si>
    <t xml:space="preserve">Pasture seeding rates have been much too high for 70 years, costing farmers too much.  </t>
  </si>
  <si>
    <t>Enter and keep lime and fertiliser suppliers' names and addresses below to copy and paste to save typing.</t>
  </si>
  <si>
    <t>See Pasture sowing mix chapter.</t>
  </si>
  <si>
    <t xml:space="preserve">Don’t leave seed in anything with toxic fertilisers like Boron. Mix and sow immediately before rain. </t>
  </si>
  <si>
    <t xml:space="preserve">T 09 222 4301  </t>
  </si>
  <si>
    <t>This lime has $6/tonne of Mg.</t>
  </si>
  <si>
    <t>This gives exact distance &amp; cost.</t>
  </si>
  <si>
    <t>Suppliers closest to you, provided the lime is very fine, based on what you see, not on what they say</t>
  </si>
  <si>
    <t xml:space="preserve">so costs $19/ tonne of very fine lime. </t>
  </si>
  <si>
    <t>Printing. Set Print Area by highlighting from A1 to  N 36 then go to File &gt; Print area &gt; Set print area.</t>
  </si>
  <si>
    <t xml:space="preserve">Spreaders trucks may be 17 tonnes. </t>
  </si>
  <si>
    <r>
      <t>CaCO</t>
    </r>
    <r>
      <rPr>
        <b/>
        <sz val="11"/>
        <color indexed="8"/>
        <rFont val="Times New Roman"/>
      </rPr>
      <t>3</t>
    </r>
  </si>
  <si>
    <t>Graymont lime has ample mg.</t>
  </si>
  <si>
    <t xml:space="preserve">Other  </t>
  </si>
  <si>
    <t xml:space="preserve">**Salt  coarse </t>
  </si>
  <si>
    <t xml:space="preserve">Applying lime on its own causes deficiencies of B, Cobalt, Zinc &amp; some other elements so does not give good overall growth. </t>
  </si>
  <si>
    <t xml:space="preserve">Prices are from Column X. You can enter yours there. </t>
  </si>
  <si>
    <t>If ryegrass Ca is 0.7% or more and P 0.33% or less use Phosphate Nutrient Planner.</t>
  </si>
  <si>
    <t xml:space="preserve">Rorisons is so coarse that some will not be available for decades. </t>
  </si>
  <si>
    <t>Enter your supplier below</t>
  </si>
  <si>
    <t xml:space="preserve">Name  &amp; details  of lime company in your area. </t>
  </si>
  <si>
    <t>Has 2.4% magnesium worth $6/t</t>
  </si>
  <si>
    <t>reducing actual costs to $19/t.</t>
  </si>
  <si>
    <t>Estimated cost after tax. Post Code exact distance change this.</t>
  </si>
  <si>
    <t xml:space="preserve">Apply in Autumn because it gets washed in, grows more pasture when needed most. </t>
  </si>
  <si>
    <t>Post code is needed for Exact delivery cost.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</si>
</sst>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&quot;$&quot;###0;&quot;$&quot;###0"/>
    <numFmt numFmtId="165" formatCode="0.0"/>
    <numFmt numFmtId="166" formatCode="&quot;$&quot;#,##0&quot; &quot;;\(&quot;$&quot;#,##0\)"/>
    <numFmt numFmtId="167" formatCode="&quot;$&quot;#,##0"/>
    <numFmt numFmtId="168" formatCode="&quot;$&quot;#,##0.00;&quot;-&quot;&quot;$&quot;#,##0.00"/>
    <numFmt numFmtId="169" formatCode="&quot;$&quot;#,##0.00&quot; &quot;;\(&quot;$&quot;#,##0.00\)"/>
    <numFmt numFmtId="170" formatCode="&quot;$&quot;###0&quot; &quot;;\(&quot;$&quot;###0\)"/>
    <numFmt numFmtId="171" formatCode="#,##0.0%"/>
    <numFmt numFmtId="172" formatCode="&quot;$&quot;0"/>
    <numFmt numFmtId="173" formatCode="#,##0%&quot; &quot;;\(#,##0%\)"/>
    <numFmt numFmtId="174" formatCode="&quot;$&quot;#,##0.00"/>
    <numFmt numFmtId="175" formatCode="#,##0.0"/>
    <numFmt numFmtId="176" formatCode="#,##0%"/>
    <numFmt numFmtId="177" formatCode="&quot;$&quot;0.0"/>
    <numFmt numFmtId="178" formatCode="0.0%"/>
    <numFmt numFmtId="179" formatCode="0.000"/>
    <numFmt numFmtId="180" formatCode="0.0000"/>
    <numFmt numFmtId="181" formatCode="00000"/>
  </numFmts>
  <fonts count="55" x14ac:knownFonts="1">
    <font>
      <sz val="12"/>
      <color indexed="8"/>
      <name val="N Helvetica Narrow"/>
    </font>
    <font>
      <b/>
      <sz val="14"/>
      <color indexed="9"/>
      <name val="Times New Roman"/>
    </font>
    <font>
      <b/>
      <sz val="14"/>
      <color indexed="12"/>
      <name val="Times New Roman"/>
    </font>
    <font>
      <sz val="14"/>
      <color indexed="9"/>
      <name val="Times New Roman"/>
    </font>
    <font>
      <b/>
      <sz val="20"/>
      <color indexed="8"/>
      <name val="Times New Roman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8"/>
      <name val="Times New Roman"/>
    </font>
    <font>
      <sz val="13"/>
      <color indexed="8"/>
      <name val="Times New Roman"/>
    </font>
    <font>
      <sz val="12"/>
      <color indexed="9"/>
      <name val="Times New Roman"/>
    </font>
    <font>
      <sz val="11"/>
      <color indexed="8"/>
      <name val="Times New Roman"/>
    </font>
    <font>
      <sz val="11"/>
      <color indexed="9"/>
      <name val="Times New Roman"/>
    </font>
    <font>
      <sz val="16"/>
      <color indexed="8"/>
      <name val="Times New Roman"/>
    </font>
    <font>
      <b/>
      <sz val="16"/>
      <color indexed="8"/>
      <name val="Times New Roman"/>
    </font>
    <font>
      <sz val="14"/>
      <color indexed="12"/>
      <name val="Times New Roman"/>
    </font>
    <font>
      <sz val="16"/>
      <color indexed="9"/>
      <name val="Times New Roman"/>
    </font>
    <font>
      <b/>
      <sz val="12"/>
      <color indexed="8"/>
      <name val="Times New Roman"/>
    </font>
    <font>
      <u/>
      <sz val="12"/>
      <color indexed="9"/>
      <name val="Times New Roman"/>
    </font>
    <font>
      <u/>
      <sz val="14"/>
      <color indexed="9"/>
      <name val="Times New Roman"/>
    </font>
    <font>
      <u/>
      <sz val="16"/>
      <color indexed="9"/>
      <name val="Times New Roman"/>
    </font>
    <font>
      <b/>
      <sz val="11"/>
      <color indexed="8"/>
      <name val="Times New Roman"/>
    </font>
    <font>
      <sz val="15"/>
      <color indexed="9"/>
      <name val="Times New Roman"/>
    </font>
    <font>
      <b/>
      <sz val="16"/>
      <color indexed="9"/>
      <name val="Times New Roman"/>
    </font>
    <font>
      <b/>
      <u/>
      <sz val="14"/>
      <color indexed="9"/>
      <name val="Times New Roman"/>
    </font>
    <font>
      <b/>
      <sz val="15"/>
      <color indexed="9"/>
      <name val="Times New Roman"/>
    </font>
    <font>
      <u/>
      <sz val="11"/>
      <color indexed="8"/>
      <name val="Times New Roman"/>
    </font>
    <font>
      <u/>
      <sz val="12"/>
      <color indexed="8"/>
      <name val="Times New Roman"/>
    </font>
    <font>
      <b/>
      <sz val="15"/>
      <color indexed="8"/>
      <name val="Times New Roman"/>
    </font>
    <font>
      <sz val="18"/>
      <color indexed="16"/>
      <name val="Times New Roman"/>
    </font>
    <font>
      <sz val="18"/>
      <color indexed="8"/>
      <name val="Times New Roman"/>
    </font>
    <font>
      <b/>
      <sz val="15"/>
      <color indexed="12"/>
      <name val="Times New Roman"/>
    </font>
    <font>
      <b/>
      <sz val="13"/>
      <color indexed="8"/>
      <name val="Times New Roman"/>
    </font>
    <font>
      <sz val="15"/>
      <color indexed="8"/>
      <name val="Times New Roman"/>
    </font>
    <font>
      <b/>
      <u/>
      <sz val="14"/>
      <color indexed="8"/>
      <name val="Times New Roman"/>
    </font>
    <font>
      <sz val="12"/>
      <color indexed="14"/>
      <name val="Times New Roman"/>
    </font>
    <font>
      <sz val="11"/>
      <color indexed="14"/>
      <name val="Times New Roman"/>
    </font>
    <font>
      <sz val="16"/>
      <color indexed="12"/>
      <name val="Times New Roman"/>
    </font>
    <font>
      <sz val="11"/>
      <color indexed="16"/>
      <name val="Times New Roman"/>
    </font>
    <font>
      <sz val="14"/>
      <color indexed="14"/>
      <name val="Times New Roman"/>
    </font>
    <font>
      <b/>
      <sz val="12"/>
      <color indexed="12"/>
      <name val="Times New Roman"/>
    </font>
    <font>
      <b/>
      <sz val="14"/>
      <color indexed="14"/>
      <name val="Times New Roman"/>
    </font>
    <font>
      <sz val="18"/>
      <color indexed="12"/>
      <name val="Times New Roman"/>
    </font>
    <font>
      <b/>
      <sz val="16"/>
      <color rgb="FFFF0000"/>
      <name val="Times New Roman"/>
    </font>
    <font>
      <sz val="12"/>
      <name val="Times New Roman"/>
      <family val="1"/>
    </font>
    <font>
      <u/>
      <sz val="12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N Helvetica Narrow"/>
    </font>
    <font>
      <b/>
      <sz val="14"/>
      <color rgb="FFFF0000"/>
      <name val="Times New Roman"/>
      <family val="1"/>
    </font>
    <font>
      <u/>
      <sz val="12"/>
      <color theme="10"/>
      <name val="N Helvetica Narrow"/>
    </font>
    <font>
      <u/>
      <sz val="12"/>
      <color theme="11"/>
      <name val="N Helvetica Narrow"/>
    </font>
    <font>
      <sz val="8"/>
      <name val="N Helvetica Narrow"/>
    </font>
    <font>
      <sz val="14"/>
      <color rgb="FFFF0000"/>
      <name val="Times New Roman"/>
    </font>
    <font>
      <sz val="16"/>
      <color rgb="FFFF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7"/>
      </bottom>
      <diagonal/>
    </border>
    <border>
      <left style="thin">
        <color indexed="8"/>
      </left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7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295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/>
    <xf numFmtId="49" fontId="2" fillId="3" borderId="1" xfId="0" applyNumberFormat="1" applyFont="1" applyFill="1" applyBorder="1" applyAlignment="1"/>
    <xf numFmtId="0" fontId="6" fillId="3" borderId="1" xfId="0" applyNumberFormat="1" applyFont="1" applyFill="1" applyBorder="1" applyAlignment="1"/>
    <xf numFmtId="4" fontId="6" fillId="3" borderId="1" xfId="0" applyNumberFormat="1" applyFont="1" applyFill="1" applyBorder="1" applyAlignment="1">
      <alignment horizontal="right"/>
    </xf>
    <xf numFmtId="15" fontId="7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/>
    </xf>
    <xf numFmtId="4" fontId="8" fillId="3" borderId="1" xfId="0" applyNumberFormat="1" applyFont="1" applyFill="1" applyBorder="1" applyAlignment="1">
      <alignment horizontal="right"/>
    </xf>
    <xf numFmtId="49" fontId="7" fillId="3" borderId="1" xfId="0" applyNumberFormat="1" applyFont="1" applyFill="1" applyBorder="1" applyAlignment="1">
      <alignment horizontal="right"/>
    </xf>
    <xf numFmtId="14" fontId="7" fillId="3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/>
    <xf numFmtId="49" fontId="3" fillId="4" borderId="1" xfId="0" applyNumberFormat="1" applyFont="1" applyFill="1" applyBorder="1" applyAlignment="1"/>
    <xf numFmtId="0" fontId="10" fillId="3" borderId="1" xfId="0" applyNumberFormat="1" applyFont="1" applyFill="1" applyBorder="1" applyAlignment="1"/>
    <xf numFmtId="0" fontId="11" fillId="3" borderId="1" xfId="0" applyNumberFormat="1" applyFont="1" applyFill="1" applyBorder="1" applyAlignment="1"/>
    <xf numFmtId="49" fontId="12" fillId="2" borderId="1" xfId="0" applyNumberFormat="1" applyFont="1" applyFill="1" applyBorder="1" applyAlignment="1">
      <alignment horizontal="right"/>
    </xf>
    <xf numFmtId="15" fontId="7" fillId="2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left"/>
    </xf>
    <xf numFmtId="0" fontId="8" fillId="3" borderId="1" xfId="0" applyNumberFormat="1" applyFont="1" applyFill="1" applyBorder="1" applyAlignment="1"/>
    <xf numFmtId="0" fontId="8" fillId="3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/>
    <xf numFmtId="0" fontId="14" fillId="3" borderId="1" xfId="0" applyNumberFormat="1" applyFont="1" applyFill="1" applyBorder="1" applyAlignment="1"/>
    <xf numFmtId="2" fontId="8" fillId="3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center"/>
    </xf>
    <xf numFmtId="49" fontId="15" fillId="3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/>
    <xf numFmtId="3" fontId="8" fillId="3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right"/>
    </xf>
    <xf numFmtId="0" fontId="17" fillId="3" borderId="1" xfId="0" applyNumberFormat="1" applyFont="1" applyFill="1" applyBorder="1" applyAlignment="1"/>
    <xf numFmtId="49" fontId="18" fillId="3" borderId="1" xfId="0" applyNumberFormat="1" applyFont="1" applyFill="1" applyBorder="1" applyAlignment="1">
      <alignment horizontal="center"/>
    </xf>
    <xf numFmtId="164" fontId="15" fillId="5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left"/>
    </xf>
    <xf numFmtId="0" fontId="10" fillId="3" borderId="1" xfId="0" applyNumberFormat="1" applyFont="1" applyFill="1" applyBorder="1" applyAlignment="1">
      <alignment horizontal="right"/>
    </xf>
    <xf numFmtId="0" fontId="16" fillId="3" borderId="1" xfId="0" applyNumberFormat="1" applyFont="1" applyFill="1" applyBorder="1" applyAlignment="1">
      <alignment horizontal="left"/>
    </xf>
    <xf numFmtId="49" fontId="19" fillId="3" borderId="1" xfId="0" applyNumberFormat="1" applyFont="1" applyFill="1" applyBorder="1" applyAlignment="1">
      <alignment horizontal="right"/>
    </xf>
    <xf numFmtId="9" fontId="15" fillId="2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horizontal="right"/>
    </xf>
    <xf numFmtId="0" fontId="7" fillId="3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left"/>
    </xf>
    <xf numFmtId="4" fontId="5" fillId="3" borderId="1" xfId="0" applyNumberFormat="1" applyFont="1" applyFill="1" applyBorder="1" applyAlignment="1">
      <alignment horizontal="right"/>
    </xf>
    <xf numFmtId="2" fontId="15" fillId="5" borderId="1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left"/>
    </xf>
    <xf numFmtId="0" fontId="5" fillId="3" borderId="1" xfId="0" applyNumberFormat="1" applyFont="1" applyFill="1" applyBorder="1" applyAlignment="1">
      <alignment horizontal="left"/>
    </xf>
    <xf numFmtId="3" fontId="16" fillId="3" borderId="1" xfId="0" applyNumberFormat="1" applyFont="1" applyFill="1" applyBorder="1" applyAlignment="1">
      <alignment horizontal="center"/>
    </xf>
    <xf numFmtId="3" fontId="20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right"/>
    </xf>
    <xf numFmtId="166" fontId="15" fillId="5" borderId="1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left"/>
    </xf>
    <xf numFmtId="0" fontId="5" fillId="3" borderId="1" xfId="0" applyNumberFormat="1" applyFont="1" applyFill="1" applyBorder="1" applyAlignment="1">
      <alignment horizontal="center"/>
    </xf>
    <xf numFmtId="166" fontId="15" fillId="4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right"/>
    </xf>
    <xf numFmtId="164" fontId="12" fillId="5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left"/>
    </xf>
    <xf numFmtId="49" fontId="15" fillId="3" borderId="2" xfId="0" applyNumberFormat="1" applyFont="1" applyFill="1" applyBorder="1" applyAlignment="1">
      <alignment horizontal="right"/>
    </xf>
    <xf numFmtId="165" fontId="21" fillId="5" borderId="1" xfId="0" applyNumberFormat="1" applyFont="1" applyFill="1" applyBorder="1" applyAlignment="1">
      <alignment horizontal="center"/>
    </xf>
    <xf numFmtId="167" fontId="15" fillId="5" borderId="1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right"/>
    </xf>
    <xf numFmtId="164" fontId="13" fillId="5" borderId="1" xfId="0" applyNumberFormat="1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right"/>
    </xf>
    <xf numFmtId="49" fontId="15" fillId="3" borderId="3" xfId="0" applyNumberFormat="1" applyFont="1" applyFill="1" applyBorder="1" applyAlignment="1">
      <alignment horizontal="right"/>
    </xf>
    <xf numFmtId="1" fontId="22" fillId="2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right"/>
    </xf>
    <xf numFmtId="49" fontId="22" fillId="3" borderId="4" xfId="0" applyNumberFormat="1" applyFont="1" applyFill="1" applyBorder="1" applyAlignment="1">
      <alignment horizontal="right"/>
    </xf>
    <xf numFmtId="0" fontId="23" fillId="2" borderId="1" xfId="0" applyNumberFormat="1" applyFont="1" applyFill="1" applyBorder="1" applyAlignment="1"/>
    <xf numFmtId="2" fontId="3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67" fontId="7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left"/>
    </xf>
    <xf numFmtId="4" fontId="10" fillId="3" borderId="1" xfId="0" applyNumberFormat="1" applyFont="1" applyFill="1" applyBorder="1" applyAlignment="1">
      <alignment horizontal="center"/>
    </xf>
    <xf numFmtId="49" fontId="24" fillId="3" borderId="1" xfId="0" applyNumberFormat="1" applyFont="1" applyFill="1" applyBorder="1" applyAlignment="1">
      <alignment horizontal="right"/>
    </xf>
    <xf numFmtId="165" fontId="22" fillId="2" borderId="1" xfId="0" applyNumberFormat="1" applyFont="1" applyFill="1" applyBorder="1" applyAlignment="1">
      <alignment horizontal="center"/>
    </xf>
    <xf numFmtId="49" fontId="15" fillId="3" borderId="1" xfId="0" applyNumberFormat="1" applyFont="1" applyFill="1" applyBorder="1" applyAlignment="1">
      <alignment horizontal="left"/>
    </xf>
    <xf numFmtId="0" fontId="9" fillId="3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center"/>
    </xf>
    <xf numFmtId="4" fontId="20" fillId="3" borderId="1" xfId="0" applyNumberFormat="1" applyFont="1" applyFill="1" applyBorder="1" applyAlignment="1">
      <alignment horizontal="center"/>
    </xf>
    <xf numFmtId="4" fontId="20" fillId="3" borderId="1" xfId="0" applyNumberFormat="1" applyFont="1" applyFill="1" applyBorder="1" applyAlignment="1">
      <alignment horizontal="left"/>
    </xf>
    <xf numFmtId="4" fontId="20" fillId="3" borderId="1" xfId="0" applyNumberFormat="1" applyFont="1" applyFill="1" applyBorder="1" applyAlignment="1"/>
    <xf numFmtId="49" fontId="7" fillId="2" borderId="1" xfId="0" applyNumberFormat="1" applyFont="1" applyFill="1" applyBorder="1" applyAlignment="1"/>
    <xf numFmtId="4" fontId="13" fillId="2" borderId="1" xfId="0" applyNumberFormat="1" applyFont="1" applyFill="1" applyBorder="1" applyAlignment="1">
      <alignment horizontal="left"/>
    </xf>
    <xf numFmtId="3" fontId="9" fillId="3" borderId="1" xfId="0" applyNumberFormat="1" applyFont="1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/>
    </xf>
    <xf numFmtId="0" fontId="20" fillId="3" borderId="1" xfId="0" applyNumberFormat="1" applyFont="1" applyFill="1" applyBorder="1" applyAlignment="1"/>
    <xf numFmtId="0" fontId="25" fillId="3" borderId="1" xfId="0" applyNumberFormat="1" applyFont="1" applyFill="1" applyBorder="1" applyAlignment="1">
      <alignment horizontal="center"/>
    </xf>
    <xf numFmtId="0" fontId="26" fillId="3" borderId="1" xfId="0" applyNumberFormat="1" applyFont="1" applyFill="1" applyBorder="1" applyAlignment="1">
      <alignment horizontal="center"/>
    </xf>
    <xf numFmtId="49" fontId="27" fillId="3" borderId="1" xfId="0" applyNumberFormat="1" applyFont="1" applyFill="1" applyBorder="1" applyAlignment="1">
      <alignment horizontal="right"/>
    </xf>
    <xf numFmtId="165" fontId="13" fillId="2" borderId="1" xfId="0" applyNumberFormat="1" applyFont="1" applyFill="1" applyBorder="1" applyAlignment="1">
      <alignment horizontal="center"/>
    </xf>
    <xf numFmtId="1" fontId="7" fillId="3" borderId="2" xfId="0" applyNumberFormat="1" applyFont="1" applyFill="1" applyBorder="1" applyAlignment="1">
      <alignment horizontal="center"/>
    </xf>
    <xf numFmtId="3" fontId="28" fillId="5" borderId="5" xfId="0" applyNumberFormat="1" applyFont="1" applyFill="1" applyBorder="1" applyAlignment="1"/>
    <xf numFmtId="49" fontId="28" fillId="5" borderId="6" xfId="0" applyNumberFormat="1" applyFont="1" applyFill="1" applyBorder="1" applyAlignment="1">
      <alignment horizontal="left"/>
    </xf>
    <xf numFmtId="0" fontId="28" fillId="5" borderId="6" xfId="0" applyNumberFormat="1" applyFont="1" applyFill="1" applyBorder="1" applyAlignment="1"/>
    <xf numFmtId="3" fontId="28" fillId="5" borderId="6" xfId="0" applyNumberFormat="1" applyFont="1" applyFill="1" applyBorder="1" applyAlignment="1">
      <alignment horizontal="right"/>
    </xf>
    <xf numFmtId="49" fontId="28" fillId="5" borderId="6" xfId="0" applyNumberFormat="1" applyFont="1" applyFill="1" applyBorder="1" applyAlignment="1"/>
    <xf numFmtId="0" fontId="28" fillId="5" borderId="6" xfId="0" applyNumberFormat="1" applyFont="1" applyFill="1" applyBorder="1" applyAlignment="1">
      <alignment horizontal="center"/>
    </xf>
    <xf numFmtId="165" fontId="28" fillId="5" borderId="6" xfId="0" applyNumberFormat="1" applyFont="1" applyFill="1" applyBorder="1" applyAlignment="1">
      <alignment horizontal="right"/>
    </xf>
    <xf numFmtId="0" fontId="29" fillId="5" borderId="7" xfId="0" applyNumberFormat="1" applyFont="1" applyFill="1" applyBorder="1" applyAlignment="1"/>
    <xf numFmtId="3" fontId="20" fillId="3" borderId="1" xfId="0" applyNumberFormat="1" applyFont="1" applyFill="1" applyBorder="1" applyAlignment="1">
      <alignment horizontal="left"/>
    </xf>
    <xf numFmtId="49" fontId="30" fillId="3" borderId="1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/>
    <xf numFmtId="0" fontId="10" fillId="3" borderId="4" xfId="0" applyNumberFormat="1" applyFont="1" applyFill="1" applyBorder="1" applyAlignment="1"/>
    <xf numFmtId="3" fontId="28" fillId="5" borderId="8" xfId="0" applyNumberFormat="1" applyFont="1" applyFill="1" applyBorder="1" applyAlignment="1"/>
    <xf numFmtId="49" fontId="28" fillId="5" borderId="9" xfId="0" applyNumberFormat="1" applyFont="1" applyFill="1" applyBorder="1" applyAlignment="1">
      <alignment horizontal="left"/>
    </xf>
    <xf numFmtId="0" fontId="28" fillId="5" borderId="9" xfId="0" applyNumberFormat="1" applyFont="1" applyFill="1" applyBorder="1" applyAlignment="1"/>
    <xf numFmtId="3" fontId="28" fillId="5" borderId="9" xfId="0" applyNumberFormat="1" applyFont="1" applyFill="1" applyBorder="1" applyAlignment="1">
      <alignment horizontal="right"/>
    </xf>
    <xf numFmtId="49" fontId="28" fillId="5" borderId="9" xfId="0" applyNumberFormat="1" applyFont="1" applyFill="1" applyBorder="1" applyAlignment="1"/>
    <xf numFmtId="0" fontId="28" fillId="5" borderId="9" xfId="0" applyNumberFormat="1" applyFont="1" applyFill="1" applyBorder="1" applyAlignment="1">
      <alignment horizontal="center"/>
    </xf>
    <xf numFmtId="165" fontId="28" fillId="5" borderId="9" xfId="0" applyNumberFormat="1" applyFont="1" applyFill="1" applyBorder="1" applyAlignment="1">
      <alignment horizontal="right"/>
    </xf>
    <xf numFmtId="168" fontId="28" fillId="5" borderId="9" xfId="0" applyNumberFormat="1" applyFont="1" applyFill="1" applyBorder="1" applyAlignment="1"/>
    <xf numFmtId="0" fontId="29" fillId="5" borderId="10" xfId="0" applyNumberFormat="1" applyFont="1" applyFill="1" applyBorder="1" applyAlignment="1"/>
    <xf numFmtId="169" fontId="31" fillId="2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left"/>
    </xf>
    <xf numFmtId="3" fontId="10" fillId="3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/>
    <xf numFmtId="49" fontId="33" fillId="3" borderId="1" xfId="0" applyNumberFormat="1" applyFont="1" applyFill="1" applyBorder="1" applyAlignment="1">
      <alignment horizontal="center"/>
    </xf>
    <xf numFmtId="49" fontId="33" fillId="3" borderId="1" xfId="0" applyNumberFormat="1" applyFont="1" applyFill="1" applyBorder="1" applyAlignment="1">
      <alignment horizontal="left"/>
    </xf>
    <xf numFmtId="49" fontId="23" fillId="3" borderId="1" xfId="0" applyNumberFormat="1" applyFont="1" applyFill="1" applyBorder="1" applyAlignment="1">
      <alignment horizontal="center"/>
    </xf>
    <xf numFmtId="49" fontId="29" fillId="3" borderId="1" xfId="0" applyNumberFormat="1" applyFont="1" applyFill="1" applyBorder="1" applyAlignment="1">
      <alignment horizontal="right"/>
    </xf>
    <xf numFmtId="49" fontId="7" fillId="3" borderId="1" xfId="0" applyNumberFormat="1" applyFont="1" applyFill="1" applyBorder="1" applyAlignment="1">
      <alignment horizontal="center"/>
    </xf>
    <xf numFmtId="49" fontId="16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/>
    <xf numFmtId="49" fontId="32" fillId="2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left"/>
    </xf>
    <xf numFmtId="10" fontId="5" fillId="2" borderId="1" xfId="0" applyNumberFormat="1" applyFont="1" applyFill="1" applyBorder="1" applyAlignment="1">
      <alignment horizontal="center"/>
    </xf>
    <xf numFmtId="171" fontId="6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center"/>
    </xf>
    <xf numFmtId="0" fontId="10" fillId="2" borderId="11" xfId="0" applyNumberFormat="1" applyFont="1" applyFill="1" applyBorder="1" applyAlignment="1"/>
    <xf numFmtId="0" fontId="10" fillId="2" borderId="12" xfId="0" applyNumberFormat="1" applyFont="1" applyFill="1" applyBorder="1" applyAlignment="1"/>
    <xf numFmtId="3" fontId="21" fillId="5" borderId="1" xfId="0" applyNumberFormat="1" applyFont="1" applyFill="1" applyBorder="1" applyAlignment="1">
      <alignment horizontal="right"/>
    </xf>
    <xf numFmtId="1" fontId="32" fillId="5" borderId="1" xfId="0" applyNumberFormat="1" applyFont="1" applyFill="1" applyBorder="1" applyAlignment="1">
      <alignment horizontal="right"/>
    </xf>
    <xf numFmtId="172" fontId="32" fillId="5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left"/>
    </xf>
    <xf numFmtId="0" fontId="6" fillId="5" borderId="1" xfId="0" applyNumberFormat="1" applyFont="1" applyFill="1" applyBorder="1" applyAlignment="1">
      <alignment horizontal="center" wrapText="1"/>
    </xf>
    <xf numFmtId="3" fontId="6" fillId="5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/>
    </xf>
    <xf numFmtId="1" fontId="5" fillId="5" borderId="1" xfId="0" applyNumberFormat="1" applyFont="1" applyFill="1" applyBorder="1" applyAlignment="1">
      <alignment horizontal="center"/>
    </xf>
    <xf numFmtId="9" fontId="6" fillId="2" borderId="1" xfId="0" applyNumberFormat="1" applyFont="1" applyFill="1" applyBorder="1" applyAlignment="1">
      <alignment horizontal="center"/>
    </xf>
    <xf numFmtId="172" fontId="7" fillId="2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center"/>
    </xf>
    <xf numFmtId="173" fontId="10" fillId="3" borderId="1" xfId="0" applyNumberFormat="1" applyFont="1" applyFill="1" applyBorder="1" applyAlignment="1">
      <alignment horizontal="left"/>
    </xf>
    <xf numFmtId="174" fontId="7" fillId="3" borderId="1" xfId="0" applyNumberFormat="1" applyFont="1" applyFill="1" applyBorder="1" applyAlignment="1">
      <alignment horizontal="right"/>
    </xf>
    <xf numFmtId="2" fontId="8" fillId="2" borderId="1" xfId="0" applyNumberFormat="1" applyFont="1" applyFill="1" applyBorder="1" applyAlignment="1"/>
    <xf numFmtId="10" fontId="6" fillId="2" borderId="1" xfId="0" applyNumberFormat="1" applyFont="1" applyFill="1" applyBorder="1" applyAlignment="1">
      <alignment horizontal="center"/>
    </xf>
    <xf numFmtId="9" fontId="6" fillId="5" borderId="1" xfId="0" applyNumberFormat="1" applyFont="1" applyFill="1" applyBorder="1" applyAlignment="1">
      <alignment horizontal="center"/>
    </xf>
    <xf numFmtId="174" fontId="7" fillId="2" borderId="1" xfId="0" applyNumberFormat="1" applyFont="1" applyFill="1" applyBorder="1" applyAlignment="1">
      <alignment horizontal="right"/>
    </xf>
    <xf numFmtId="49" fontId="5" fillId="3" borderId="1" xfId="0" applyNumberFormat="1" applyFont="1" applyFill="1" applyBorder="1" applyAlignment="1">
      <alignment horizontal="left"/>
    </xf>
    <xf numFmtId="175" fontId="32" fillId="5" borderId="1" xfId="0" applyNumberFormat="1" applyFont="1" applyFill="1" applyBorder="1" applyAlignment="1">
      <alignment horizontal="right"/>
    </xf>
    <xf numFmtId="1" fontId="13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center"/>
    </xf>
    <xf numFmtId="167" fontId="7" fillId="2" borderId="1" xfId="0" applyNumberFormat="1" applyFont="1" applyFill="1" applyBorder="1" applyAlignment="1">
      <alignment horizontal="right"/>
    </xf>
    <xf numFmtId="49" fontId="34" fillId="3" borderId="1" xfId="0" applyNumberFormat="1" applyFont="1" applyFill="1" applyBorder="1" applyAlignment="1">
      <alignment horizontal="left"/>
    </xf>
    <xf numFmtId="167" fontId="7" fillId="3" borderId="1" xfId="0" applyNumberFormat="1" applyFont="1" applyFill="1" applyBorder="1" applyAlignment="1">
      <alignment horizontal="right"/>
    </xf>
    <xf numFmtId="167" fontId="10" fillId="3" borderId="1" xfId="0" applyNumberFormat="1" applyFont="1" applyFill="1" applyBorder="1" applyAlignment="1">
      <alignment horizontal="right"/>
    </xf>
    <xf numFmtId="49" fontId="35" fillId="3" borderId="1" xfId="0" applyNumberFormat="1" applyFont="1" applyFill="1" applyBorder="1" applyAlignment="1"/>
    <xf numFmtId="1" fontId="6" fillId="3" borderId="1" xfId="0" applyNumberFormat="1" applyFont="1" applyFill="1" applyBorder="1" applyAlignment="1">
      <alignment horizontal="center"/>
    </xf>
    <xf numFmtId="49" fontId="36" fillId="3" borderId="14" xfId="0" applyNumberFormat="1" applyFont="1" applyFill="1" applyBorder="1" applyAlignment="1">
      <alignment horizontal="left"/>
    </xf>
    <xf numFmtId="4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left"/>
    </xf>
    <xf numFmtId="176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center"/>
    </xf>
    <xf numFmtId="177" fontId="32" fillId="5" borderId="1" xfId="0" applyNumberFormat="1" applyFont="1" applyFill="1" applyBorder="1" applyAlignment="1">
      <alignment horizontal="right"/>
    </xf>
    <xf numFmtId="1" fontId="13" fillId="2" borderId="15" xfId="0" applyNumberFormat="1" applyFont="1" applyFill="1" applyBorder="1" applyAlignment="1">
      <alignment horizontal="right"/>
    </xf>
    <xf numFmtId="49" fontId="36" fillId="3" borderId="16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center"/>
    </xf>
    <xf numFmtId="49" fontId="36" fillId="3" borderId="18" xfId="0" applyNumberFormat="1" applyFont="1" applyFill="1" applyBorder="1" applyAlignment="1">
      <alignment horizontal="left"/>
    </xf>
    <xf numFmtId="4" fontId="6" fillId="3" borderId="1" xfId="0" applyNumberFormat="1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center"/>
    </xf>
    <xf numFmtId="178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3" fontId="32" fillId="5" borderId="1" xfId="0" applyNumberFormat="1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center"/>
    </xf>
    <xf numFmtId="49" fontId="35" fillId="3" borderId="1" xfId="0" applyNumberFormat="1" applyFont="1" applyFill="1" applyBorder="1" applyAlignment="1">
      <alignment horizontal="left"/>
    </xf>
    <xf numFmtId="167" fontId="10" fillId="3" borderId="1" xfId="0" applyNumberFormat="1" applyFont="1" applyFill="1" applyBorder="1" applyAlignment="1">
      <alignment horizontal="left"/>
    </xf>
    <xf numFmtId="4" fontId="37" fillId="3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left"/>
    </xf>
    <xf numFmtId="49" fontId="38" fillId="3" borderId="1" xfId="0" applyNumberFormat="1" applyFont="1" applyFill="1" applyBorder="1" applyAlignment="1">
      <alignment horizontal="left"/>
    </xf>
    <xf numFmtId="171" fontId="6" fillId="3" borderId="1" xfId="0" applyNumberFormat="1" applyFont="1" applyFill="1" applyBorder="1" applyAlignment="1">
      <alignment horizontal="right"/>
    </xf>
    <xf numFmtId="49" fontId="38" fillId="3" borderId="1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0" fontId="33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horizontal="right"/>
    </xf>
    <xf numFmtId="175" fontId="6" fillId="2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/>
    <xf numFmtId="3" fontId="24" fillId="5" borderId="1" xfId="0" applyNumberFormat="1" applyFont="1" applyFill="1" applyBorder="1" applyAlignment="1">
      <alignment horizontal="right"/>
    </xf>
    <xf numFmtId="166" fontId="27" fillId="5" borderId="1" xfId="0" applyNumberFormat="1" applyFont="1" applyFill="1" applyBorder="1" applyAlignment="1"/>
    <xf numFmtId="3" fontId="13" fillId="5" borderId="1" xfId="0" applyNumberFormat="1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left"/>
    </xf>
    <xf numFmtId="169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right"/>
    </xf>
    <xf numFmtId="49" fontId="5" fillId="3" borderId="1" xfId="0" applyNumberFormat="1" applyFont="1" applyFill="1" applyBorder="1" applyAlignment="1"/>
    <xf numFmtId="167" fontId="5" fillId="3" borderId="1" xfId="0" applyNumberFormat="1" applyFont="1" applyFill="1" applyBorder="1" applyAlignment="1">
      <alignment horizontal="right"/>
    </xf>
    <xf numFmtId="166" fontId="7" fillId="5" borderId="1" xfId="0" applyNumberFormat="1" applyFont="1" applyFill="1" applyBorder="1" applyAlignment="1"/>
    <xf numFmtId="49" fontId="13" fillId="3" borderId="1" xfId="0" applyNumberFormat="1" applyFont="1" applyFill="1" applyBorder="1" applyAlignment="1">
      <alignment horizontal="right"/>
    </xf>
    <xf numFmtId="1" fontId="13" fillId="5" borderId="1" xfId="0" applyNumberFormat="1" applyFont="1" applyFill="1" applyBorder="1" applyAlignment="1">
      <alignment horizontal="center"/>
    </xf>
    <xf numFmtId="165" fontId="13" fillId="5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/>
    <xf numFmtId="0" fontId="6" fillId="3" borderId="1" xfId="0" applyNumberFormat="1" applyFont="1" applyFill="1" applyBorder="1" applyAlignment="1">
      <alignment horizontal="left"/>
    </xf>
    <xf numFmtId="167" fontId="5" fillId="3" borderId="1" xfId="0" applyNumberFormat="1" applyFont="1" applyFill="1" applyBorder="1" applyAlignment="1"/>
    <xf numFmtId="49" fontId="14" fillId="3" borderId="1" xfId="0" applyNumberFormat="1" applyFont="1" applyFill="1" applyBorder="1" applyAlignment="1">
      <alignment horizontal="left"/>
    </xf>
    <xf numFmtId="0" fontId="5" fillId="3" borderId="1" xfId="0" applyNumberFormat="1" applyFont="1" applyFill="1" applyBorder="1" applyAlignment="1">
      <alignment horizontal="right"/>
    </xf>
    <xf numFmtId="3" fontId="13" fillId="3" borderId="1" xfId="0" applyNumberFormat="1" applyFont="1" applyFill="1" applyBorder="1" applyAlignment="1">
      <alignment horizontal="right"/>
    </xf>
    <xf numFmtId="179" fontId="8" fillId="5" borderId="1" xfId="0" applyNumberFormat="1" applyFont="1" applyFill="1" applyBorder="1" applyAlignment="1">
      <alignment horizontal="center"/>
    </xf>
    <xf numFmtId="180" fontId="6" fillId="5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1" fontId="5" fillId="3" borderId="1" xfId="0" applyNumberFormat="1" applyFont="1" applyFill="1" applyBorder="1" applyAlignment="1"/>
    <xf numFmtId="3" fontId="5" fillId="3" borderId="1" xfId="0" applyNumberFormat="1" applyFont="1" applyFill="1" applyBorder="1" applyAlignment="1">
      <alignment horizontal="center"/>
    </xf>
    <xf numFmtId="0" fontId="39" fillId="3" borderId="1" xfId="0" applyNumberFormat="1" applyFont="1" applyFill="1" applyBorder="1" applyAlignment="1">
      <alignment horizontal="left"/>
    </xf>
    <xf numFmtId="167" fontId="16" fillId="3" borderId="1" xfId="0" applyNumberFormat="1" applyFont="1" applyFill="1" applyBorder="1" applyAlignment="1">
      <alignment horizontal="right"/>
    </xf>
    <xf numFmtId="0" fontId="39" fillId="3" borderId="1" xfId="0" applyNumberFormat="1" applyFont="1" applyFill="1" applyBorder="1" applyAlignment="1"/>
    <xf numFmtId="0" fontId="16" fillId="3" borderId="1" xfId="0" applyNumberFormat="1" applyFont="1" applyFill="1" applyBorder="1" applyAlignment="1"/>
    <xf numFmtId="166" fontId="16" fillId="3" borderId="1" xfId="0" applyNumberFormat="1" applyFont="1" applyFill="1" applyBorder="1" applyAlignment="1">
      <alignment horizontal="right"/>
    </xf>
    <xf numFmtId="0" fontId="7" fillId="3" borderId="1" xfId="0" applyNumberFormat="1" applyFont="1" applyFill="1" applyBorder="1" applyAlignment="1"/>
    <xf numFmtId="49" fontId="40" fillId="3" borderId="1" xfId="0" applyNumberFormat="1" applyFont="1" applyFill="1" applyBorder="1" applyAlignment="1"/>
    <xf numFmtId="181" fontId="5" fillId="3" borderId="1" xfId="0" applyNumberFormat="1" applyFont="1" applyFill="1" applyBorder="1" applyAlignment="1"/>
    <xf numFmtId="0" fontId="7" fillId="3" borderId="1" xfId="0" applyNumberFormat="1" applyFont="1" applyFill="1" applyBorder="1" applyAlignment="1">
      <alignment horizontal="left"/>
    </xf>
    <xf numFmtId="175" fontId="6" fillId="3" borderId="1" xfId="0" applyNumberFormat="1" applyFont="1" applyFill="1" applyBorder="1" applyAlignment="1">
      <alignment horizontal="right"/>
    </xf>
    <xf numFmtId="49" fontId="41" fillId="3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/>
    <xf numFmtId="3" fontId="6" fillId="3" borderId="1" xfId="0" applyNumberFormat="1" applyFont="1" applyFill="1" applyBorder="1" applyAlignment="1"/>
    <xf numFmtId="1" fontId="6" fillId="3" borderId="1" xfId="0" applyNumberFormat="1" applyFont="1" applyFill="1" applyBorder="1" applyAlignment="1"/>
    <xf numFmtId="9" fontId="6" fillId="3" borderId="1" xfId="0" applyNumberFormat="1" applyFont="1" applyFill="1" applyBorder="1" applyAlignment="1">
      <alignment horizontal="center"/>
    </xf>
    <xf numFmtId="167" fontId="31" fillId="3" borderId="1" xfId="0" applyNumberFormat="1" applyFont="1" applyFill="1" applyBorder="1" applyAlignment="1">
      <alignment horizontal="right"/>
    </xf>
    <xf numFmtId="15" fontId="5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right"/>
    </xf>
    <xf numFmtId="0" fontId="43" fillId="6" borderId="0" xfId="0" applyFont="1" applyFill="1" applyProtection="1">
      <protection locked="0"/>
    </xf>
    <xf numFmtId="0" fontId="43" fillId="6" borderId="0" xfId="0" applyFont="1" applyFill="1" applyAlignment="1" applyProtection="1">
      <alignment horizontal="left"/>
      <protection locked="0"/>
    </xf>
    <xf numFmtId="4" fontId="43" fillId="6" borderId="0" xfId="0" applyNumberFormat="1" applyFont="1" applyFill="1" applyAlignment="1" applyProtection="1">
      <alignment horizontal="center"/>
      <protection locked="0"/>
    </xf>
    <xf numFmtId="0" fontId="43" fillId="6" borderId="0" xfId="0" applyFont="1" applyFill="1"/>
    <xf numFmtId="0" fontId="43" fillId="0" borderId="0" xfId="0" applyFont="1" applyFill="1"/>
    <xf numFmtId="4" fontId="44" fillId="6" borderId="0" xfId="0" applyNumberFormat="1" applyFont="1" applyFill="1" applyAlignment="1" applyProtection="1">
      <alignment horizontal="right"/>
      <protection locked="0"/>
    </xf>
    <xf numFmtId="0" fontId="45" fillId="6" borderId="0" xfId="0" applyFont="1" applyFill="1" applyAlignment="1" applyProtection="1">
      <alignment horizontal="left"/>
      <protection locked="0"/>
    </xf>
    <xf numFmtId="0" fontId="48" fillId="7" borderId="0" xfId="0" applyNumberFormat="1" applyFont="1" applyFill="1" applyAlignment="1"/>
    <xf numFmtId="0" fontId="47" fillId="7" borderId="0" xfId="0" applyFont="1" applyFill="1" applyAlignment="1" applyProtection="1">
      <alignment horizontal="left"/>
      <protection locked="0"/>
    </xf>
    <xf numFmtId="4" fontId="43" fillId="7" borderId="0" xfId="0" applyNumberFormat="1" applyFont="1" applyFill="1" applyAlignment="1" applyProtection="1">
      <alignment horizontal="center"/>
      <protection locked="0"/>
    </xf>
    <xf numFmtId="0" fontId="43" fillId="7" borderId="0" xfId="0" applyFont="1" applyFill="1"/>
    <xf numFmtId="0" fontId="42" fillId="7" borderId="0" xfId="0" applyFont="1" applyFill="1" applyProtection="1">
      <protection locked="0"/>
    </xf>
    <xf numFmtId="0" fontId="5" fillId="3" borderId="1" xfId="0" applyFont="1" applyFill="1" applyBorder="1" applyAlignment="1"/>
    <xf numFmtId="0" fontId="47" fillId="6" borderId="1" xfId="0" applyFont="1" applyFill="1" applyBorder="1" applyAlignment="1"/>
    <xf numFmtId="0" fontId="46" fillId="6" borderId="1" xfId="0" applyNumberFormat="1" applyFont="1" applyFill="1" applyBorder="1" applyAlignment="1"/>
    <xf numFmtId="0" fontId="46" fillId="6" borderId="0" xfId="0" applyFont="1" applyFill="1"/>
    <xf numFmtId="0" fontId="49" fillId="6" borderId="0" xfId="0" applyFont="1" applyFill="1"/>
    <xf numFmtId="0" fontId="48" fillId="6" borderId="1" xfId="0" applyFont="1" applyFill="1" applyBorder="1" applyAlignment="1"/>
    <xf numFmtId="49" fontId="53" fillId="3" borderId="1" xfId="0" applyNumberFormat="1" applyFont="1" applyFill="1" applyBorder="1" applyAlignment="1"/>
    <xf numFmtId="0" fontId="5" fillId="2" borderId="1" xfId="0" applyFont="1" applyFill="1" applyBorder="1" applyAlignment="1"/>
    <xf numFmtId="0" fontId="16" fillId="0" borderId="0" xfId="0" applyNumberFormat="1" applyFont="1" applyAlignment="1"/>
    <xf numFmtId="0" fontId="5" fillId="0" borderId="0" xfId="0" applyNumberFormat="1" applyFont="1" applyAlignment="1"/>
    <xf numFmtId="170" fontId="7" fillId="5" borderId="1" xfId="0" applyNumberFormat="1" applyFont="1" applyFill="1" applyBorder="1" applyAlignment="1">
      <alignment horizontal="center"/>
    </xf>
    <xf numFmtId="0" fontId="5" fillId="3" borderId="17" xfId="0" applyFont="1" applyFill="1" applyBorder="1" applyAlignment="1"/>
    <xf numFmtId="2" fontId="1" fillId="6" borderId="1" xfId="0" applyNumberFormat="1" applyFont="1" applyFill="1" applyBorder="1" applyAlignment="1">
      <alignment horizontal="left"/>
    </xf>
    <xf numFmtId="0" fontId="9" fillId="6" borderId="1" xfId="0" applyNumberFormat="1" applyFont="1" applyFill="1" applyBorder="1" applyAlignment="1"/>
    <xf numFmtId="49" fontId="3" fillId="6" borderId="1" xfId="0" applyNumberFormat="1" applyFont="1" applyFill="1" applyBorder="1" applyAlignment="1"/>
    <xf numFmtId="0" fontId="11" fillId="6" borderId="1" xfId="0" applyNumberFormat="1" applyFont="1" applyFill="1" applyBorder="1" applyAlignment="1"/>
    <xf numFmtId="165" fontId="1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/>
    <xf numFmtId="49" fontId="7" fillId="6" borderId="1" xfId="0" applyNumberFormat="1" applyFont="1" applyFill="1" applyBorder="1" applyAlignment="1">
      <alignment horizontal="right"/>
    </xf>
    <xf numFmtId="3" fontId="9" fillId="6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/>
    <xf numFmtId="49" fontId="53" fillId="3" borderId="1" xfId="0" applyNumberFormat="1" applyFont="1" applyFill="1" applyBorder="1" applyAlignment="1">
      <alignment horizontal="left"/>
    </xf>
    <xf numFmtId="49" fontId="14" fillId="3" borderId="1" xfId="0" applyNumberFormat="1" applyFont="1" applyFill="1" applyBorder="1" applyAlignment="1"/>
    <xf numFmtId="49" fontId="54" fillId="3" borderId="1" xfId="0" applyNumberFormat="1" applyFont="1" applyFill="1" applyBorder="1" applyAlignment="1"/>
    <xf numFmtId="49" fontId="6" fillId="2" borderId="13" xfId="0" applyNumberFormat="1" applyFont="1" applyFill="1" applyBorder="1" applyAlignment="1">
      <alignment horizontal="right"/>
    </xf>
    <xf numFmtId="0" fontId="54" fillId="0" borderId="0" xfId="0" applyNumberFormat="1" applyFont="1" applyAlignment="1"/>
    <xf numFmtId="49" fontId="36" fillId="3" borderId="1" xfId="0" applyNumberFormat="1" applyFont="1" applyFill="1" applyBorder="1" applyAlignment="1"/>
    <xf numFmtId="49" fontId="36" fillId="3" borderId="1" xfId="0" applyNumberFormat="1" applyFont="1" applyFill="1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04040"/>
      <rgbColor rgb="FFFEFB00"/>
      <rgbColor rgb="FFFFFFFF"/>
      <rgbColor rgb="FFFF0000"/>
      <rgbColor rgb="FFFFFF00"/>
      <rgbColor rgb="FFFF2600"/>
      <rgbColor rgb="FF61E1EB"/>
      <rgbColor rgb="FF0000FF"/>
      <rgbColor rgb="FF7F7F7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showGridLines="0" tabSelected="1" zoomScale="75" zoomScaleNormal="75" zoomScalePageLayoutView="75" workbookViewId="0">
      <selection activeCell="AC8" sqref="AC8"/>
    </sheetView>
  </sheetViews>
  <sheetFormatPr baseColWidth="10" defaultColWidth="15" defaultRowHeight="13" customHeight="1" x14ac:dyDescent="0.2"/>
  <cols>
    <col min="1" max="1" width="14.5" style="1" customWidth="1"/>
    <col min="2" max="2" width="8.6640625" style="1" customWidth="1"/>
    <col min="3" max="3" width="20.5" style="1" customWidth="1"/>
    <col min="4" max="4" width="10.5" style="1" customWidth="1"/>
    <col min="5" max="5" width="10.33203125" style="1" customWidth="1"/>
    <col min="6" max="6" width="15.33203125" style="1" customWidth="1"/>
    <col min="7" max="7" width="11.6640625" style="1" customWidth="1"/>
    <col min="8" max="8" width="7.6640625" style="1" customWidth="1"/>
    <col min="9" max="9" width="5.83203125" style="1" customWidth="1"/>
    <col min="10" max="10" width="5.6640625" style="1" customWidth="1"/>
    <col min="11" max="11" width="6.5" style="1" customWidth="1"/>
    <col min="12" max="12" width="7.5" style="1" customWidth="1"/>
    <col min="13" max="13" width="9.5" style="1" customWidth="1"/>
    <col min="14" max="14" width="18.5" style="1" customWidth="1"/>
    <col min="15" max="15" width="15.6640625" style="1" customWidth="1"/>
    <col min="16" max="16" width="6.1640625" style="1" customWidth="1"/>
    <col min="17" max="17" width="12.1640625" style="1" customWidth="1"/>
    <col min="18" max="18" width="7.5" style="1" customWidth="1"/>
    <col min="19" max="19" width="8.5" style="1" customWidth="1"/>
    <col min="20" max="20" width="8" style="1" customWidth="1"/>
    <col min="21" max="21" width="7.6640625" style="1" customWidth="1"/>
    <col min="22" max="22" width="9.5" style="1" customWidth="1"/>
    <col min="23" max="23" width="9.33203125" style="1" customWidth="1"/>
    <col min="24" max="24" width="11" style="1" customWidth="1"/>
    <col min="25" max="25" width="7.6640625" style="1" customWidth="1"/>
    <col min="26" max="26" width="12" style="1" customWidth="1"/>
    <col min="27" max="27" width="21.6640625" style="1" customWidth="1"/>
    <col min="28" max="28" width="7.6640625" style="1" customWidth="1"/>
    <col min="29" max="29" width="9.5" style="1" customWidth="1"/>
    <col min="30" max="36" width="15" style="1" customWidth="1"/>
    <col min="37" max="256" width="15" customWidth="1"/>
  </cols>
  <sheetData>
    <row r="1" spans="1:36" ht="27" customHeight="1" x14ac:dyDescent="0.25">
      <c r="A1" s="2" t="s">
        <v>0</v>
      </c>
      <c r="B1" s="279"/>
      <c r="C1" s="3"/>
      <c r="D1" s="287" t="s">
        <v>1</v>
      </c>
      <c r="E1" s="267"/>
      <c r="F1" s="5" t="s">
        <v>2</v>
      </c>
      <c r="G1" s="6"/>
      <c r="H1" s="289" t="s">
        <v>163</v>
      </c>
      <c r="I1" s="8"/>
      <c r="J1" s="8"/>
      <c r="K1" s="8"/>
      <c r="L1" s="9"/>
      <c r="M1" s="9"/>
      <c r="N1" s="10"/>
      <c r="O1" s="8"/>
      <c r="P1" s="7" t="s">
        <v>3</v>
      </c>
      <c r="Q1" s="11"/>
      <c r="R1" s="11"/>
      <c r="S1" s="12"/>
      <c r="T1" s="12"/>
      <c r="U1" s="12"/>
      <c r="V1" s="267"/>
      <c r="W1" s="267"/>
      <c r="X1" s="13" t="s">
        <v>4</v>
      </c>
      <c r="Y1" s="14">
        <v>41071</v>
      </c>
      <c r="Z1" s="267"/>
      <c r="AA1" s="267"/>
      <c r="AB1" s="267"/>
      <c r="AC1" s="267"/>
      <c r="AD1" s="4"/>
      <c r="AE1" s="4"/>
      <c r="AF1" s="4"/>
      <c r="AG1" s="4"/>
      <c r="AH1" s="4"/>
      <c r="AI1" s="4"/>
      <c r="AJ1" s="4"/>
    </row>
    <row r="2" spans="1:36" ht="18.75" customHeight="1" x14ac:dyDescent="0.2">
      <c r="A2" s="15" t="s">
        <v>5</v>
      </c>
      <c r="B2" s="16"/>
      <c r="C2" s="17" t="s">
        <v>6</v>
      </c>
      <c r="D2" s="18"/>
      <c r="E2" s="19"/>
      <c r="F2" s="20" t="s">
        <v>7</v>
      </c>
      <c r="G2" s="21">
        <v>40963</v>
      </c>
      <c r="H2" s="290" t="s">
        <v>165</v>
      </c>
      <c r="I2" s="8"/>
      <c r="J2" s="8"/>
      <c r="K2" s="22"/>
      <c r="L2" s="9"/>
      <c r="M2" s="9"/>
      <c r="N2" s="8"/>
      <c r="O2" s="8"/>
      <c r="P2" s="7" t="s">
        <v>8</v>
      </c>
      <c r="Q2" s="23"/>
      <c r="R2" s="11"/>
      <c r="S2" s="23"/>
      <c r="T2" s="23"/>
      <c r="U2" s="23"/>
      <c r="V2" s="23"/>
      <c r="W2" s="23"/>
      <c r="X2" s="24"/>
      <c r="Y2" s="267"/>
      <c r="Z2" s="267"/>
      <c r="AA2" s="10"/>
      <c r="AB2" s="25"/>
      <c r="AC2" s="267"/>
      <c r="AD2" s="4"/>
      <c r="AE2" s="4"/>
      <c r="AF2" s="4"/>
      <c r="AG2" s="4"/>
      <c r="AH2" s="4"/>
      <c r="AI2" s="4"/>
      <c r="AJ2" s="4"/>
    </row>
    <row r="3" spans="1:36" ht="18.75" customHeight="1" x14ac:dyDescent="0.2">
      <c r="A3" s="15" t="s">
        <v>9</v>
      </c>
      <c r="B3" s="280"/>
      <c r="C3" s="7" t="s">
        <v>10</v>
      </c>
      <c r="D3" s="7" t="s">
        <v>16</v>
      </c>
      <c r="E3" s="26"/>
      <c r="F3" s="20" t="s">
        <v>11</v>
      </c>
      <c r="G3" s="27" t="s">
        <v>12</v>
      </c>
      <c r="H3" s="28" t="s">
        <v>13</v>
      </c>
      <c r="I3" s="226"/>
      <c r="J3" s="29"/>
      <c r="K3" s="274"/>
      <c r="L3" s="288" t="s">
        <v>167</v>
      </c>
      <c r="M3" s="30"/>
      <c r="N3" s="30"/>
      <c r="O3" s="293" t="s">
        <v>14</v>
      </c>
      <c r="P3" s="8"/>
      <c r="Q3" s="23"/>
      <c r="R3" s="31"/>
      <c r="S3" s="23"/>
      <c r="T3" s="23"/>
      <c r="U3" s="23"/>
      <c r="V3" s="23"/>
      <c r="W3" s="23"/>
      <c r="X3" s="23"/>
      <c r="Y3" s="6"/>
      <c r="Z3" s="6"/>
      <c r="AA3" s="6"/>
      <c r="AB3" s="6"/>
      <c r="AC3" s="267"/>
      <c r="AD3" s="4"/>
      <c r="AE3" s="4"/>
      <c r="AF3" s="4"/>
      <c r="AG3" s="4"/>
      <c r="AH3" s="4"/>
      <c r="AI3" s="4"/>
      <c r="AJ3" s="4"/>
    </row>
    <row r="4" spans="1:36" ht="18.75" customHeight="1" x14ac:dyDescent="0.2">
      <c r="A4" s="15" t="s">
        <v>9</v>
      </c>
      <c r="B4" s="281" t="s">
        <v>15</v>
      </c>
      <c r="C4" s="275" t="s">
        <v>152</v>
      </c>
      <c r="D4" s="276"/>
      <c r="E4" s="32"/>
      <c r="F4" s="33" t="s">
        <v>17</v>
      </c>
      <c r="G4" s="34"/>
      <c r="H4" s="28" t="s">
        <v>18</v>
      </c>
      <c r="I4" s="226"/>
      <c r="J4" s="29"/>
      <c r="K4" s="35"/>
      <c r="L4" s="30" t="s">
        <v>168</v>
      </c>
      <c r="M4" s="267"/>
      <c r="N4" s="267"/>
      <c r="O4" s="293" t="s">
        <v>19</v>
      </c>
      <c r="P4" s="9"/>
      <c r="Q4" s="11"/>
      <c r="R4" s="11"/>
      <c r="S4" s="12"/>
      <c r="T4" s="12"/>
      <c r="U4" s="12"/>
      <c r="V4" s="12"/>
      <c r="W4" s="12"/>
      <c r="X4" s="37"/>
      <c r="Y4" s="38"/>
      <c r="Z4" s="6"/>
      <c r="AA4" s="39"/>
      <c r="AB4" s="6"/>
      <c r="AC4" s="267"/>
      <c r="AD4" s="4"/>
      <c r="AE4" s="4"/>
      <c r="AF4" s="4"/>
      <c r="AG4" s="4"/>
      <c r="AH4" s="4"/>
      <c r="AI4" s="4"/>
      <c r="AJ4" s="4"/>
    </row>
    <row r="5" spans="1:36" ht="18.75" customHeight="1" x14ac:dyDescent="0.2">
      <c r="A5" s="15" t="s">
        <v>9</v>
      </c>
      <c r="B5" s="282"/>
      <c r="C5" s="7" t="s">
        <v>20</v>
      </c>
      <c r="D5" s="40"/>
      <c r="E5" s="41" t="s">
        <v>21</v>
      </c>
      <c r="F5" s="33" t="s">
        <v>22</v>
      </c>
      <c r="G5" s="42">
        <f>(F34*B11)+O16</f>
        <v>23989.999999999996</v>
      </c>
      <c r="H5" s="43" t="s">
        <v>23</v>
      </c>
      <c r="I5" s="226"/>
      <c r="J5" s="226"/>
      <c r="K5" s="44"/>
      <c r="L5" s="267"/>
      <c r="M5" s="45"/>
      <c r="N5" s="267"/>
      <c r="O5" s="293" t="s">
        <v>24</v>
      </c>
      <c r="P5" s="9"/>
      <c r="Q5" s="12"/>
      <c r="R5" s="11"/>
      <c r="S5" s="12"/>
      <c r="T5" s="23"/>
      <c r="U5" s="12"/>
      <c r="V5" s="12"/>
      <c r="W5" s="267"/>
      <c r="X5" s="37"/>
      <c r="Y5" s="46"/>
      <c r="Z5" s="6"/>
      <c r="AA5" s="39"/>
      <c r="AB5" s="6"/>
      <c r="AC5" s="267"/>
      <c r="AD5" s="4"/>
      <c r="AE5" s="4"/>
      <c r="AF5" s="4"/>
      <c r="AG5" s="4"/>
      <c r="AH5" s="4"/>
      <c r="AI5" s="4"/>
      <c r="AJ5" s="4"/>
    </row>
    <row r="6" spans="1:36" ht="18.75" customHeight="1" x14ac:dyDescent="0.2">
      <c r="A6" s="15" t="s">
        <v>9</v>
      </c>
      <c r="B6" s="282"/>
      <c r="C6" s="19"/>
      <c r="D6" s="47" t="s">
        <v>25</v>
      </c>
      <c r="E6" s="41" t="s">
        <v>26</v>
      </c>
      <c r="F6" s="33" t="s">
        <v>27</v>
      </c>
      <c r="G6" s="48">
        <v>0.19</v>
      </c>
      <c r="H6" s="28" t="s">
        <v>28</v>
      </c>
      <c r="I6" s="226"/>
      <c r="J6" s="226"/>
      <c r="K6" s="44"/>
      <c r="L6" s="267"/>
      <c r="M6" s="49"/>
      <c r="N6" s="50"/>
      <c r="O6" s="293" t="s">
        <v>155</v>
      </c>
      <c r="P6" s="9"/>
      <c r="Q6" s="12"/>
      <c r="R6" s="11"/>
      <c r="S6" s="12"/>
      <c r="T6" s="12"/>
      <c r="U6" s="12"/>
      <c r="V6" s="12"/>
      <c r="W6" s="23"/>
      <c r="X6" s="37"/>
      <c r="Y6" s="51"/>
      <c r="Z6" s="6"/>
      <c r="AA6" s="52"/>
      <c r="AB6" s="6"/>
      <c r="AC6" s="267"/>
      <c r="AD6" s="4"/>
      <c r="AE6" s="4"/>
      <c r="AF6" s="4"/>
      <c r="AG6" s="4"/>
      <c r="AH6" s="4"/>
      <c r="AI6" s="4"/>
      <c r="AJ6" s="4"/>
    </row>
    <row r="7" spans="1:36" ht="21" customHeight="1" x14ac:dyDescent="0.2">
      <c r="A7" s="15" t="s">
        <v>29</v>
      </c>
      <c r="B7" s="282"/>
      <c r="C7" s="267"/>
      <c r="D7" s="53">
        <f>D34/E7/1000</f>
        <v>0</v>
      </c>
      <c r="E7" s="54">
        <f>10+20</f>
        <v>30</v>
      </c>
      <c r="F7" s="33" t="s">
        <v>30</v>
      </c>
      <c r="G7" s="42">
        <f>G5*G6</f>
        <v>4558.0999999999995</v>
      </c>
      <c r="H7" s="43" t="s">
        <v>31</v>
      </c>
      <c r="I7" s="226"/>
      <c r="J7" s="226"/>
      <c r="K7" s="44"/>
      <c r="L7" s="267"/>
      <c r="M7" s="18"/>
      <c r="N7" s="55"/>
      <c r="O7" s="293" t="s">
        <v>36</v>
      </c>
      <c r="P7" s="10"/>
      <c r="Q7" s="6"/>
      <c r="R7" s="56"/>
      <c r="S7" s="23"/>
      <c r="T7" s="12"/>
      <c r="U7" s="56"/>
      <c r="V7" s="56"/>
      <c r="W7" s="23"/>
      <c r="X7" s="57"/>
      <c r="Y7" s="6"/>
      <c r="Z7" s="58"/>
      <c r="AA7" s="57"/>
      <c r="AB7" s="58"/>
      <c r="AC7" s="59"/>
      <c r="AD7" s="4"/>
      <c r="AE7" s="4"/>
      <c r="AF7" s="4"/>
      <c r="AG7" s="4"/>
      <c r="AH7" s="4"/>
      <c r="AI7" s="4"/>
      <c r="AJ7" s="4"/>
    </row>
    <row r="8" spans="1:36" ht="21" customHeight="1" x14ac:dyDescent="0.2">
      <c r="A8" s="15" t="s">
        <v>32</v>
      </c>
      <c r="B8" s="283"/>
      <c r="C8" s="19"/>
      <c r="D8" s="60" t="s">
        <v>33</v>
      </c>
      <c r="E8" s="61">
        <f>G8/B10</f>
        <v>38.012323943661968</v>
      </c>
      <c r="F8" s="33" t="s">
        <v>34</v>
      </c>
      <c r="G8" s="42">
        <f>G5-(G5*G6)</f>
        <v>19431.899999999998</v>
      </c>
      <c r="H8" s="267"/>
      <c r="I8" s="62" t="s">
        <v>35</v>
      </c>
      <c r="J8" s="267"/>
      <c r="K8" s="57"/>
      <c r="L8" s="267"/>
      <c r="M8" s="49"/>
      <c r="N8" s="55"/>
      <c r="O8" s="293" t="s">
        <v>171</v>
      </c>
      <c r="P8" s="8"/>
      <c r="Q8" s="23"/>
      <c r="R8" s="6"/>
      <c r="S8" s="6"/>
      <c r="T8" s="6"/>
      <c r="U8" s="276"/>
      <c r="V8" s="23"/>
      <c r="W8" s="23"/>
      <c r="X8" s="37"/>
      <c r="Y8" s="63"/>
      <c r="Z8" s="6"/>
      <c r="AA8" s="6"/>
      <c r="AB8" s="6"/>
      <c r="AC8" s="267"/>
      <c r="AD8" s="4"/>
      <c r="AE8" s="4"/>
      <c r="AF8" s="4"/>
      <c r="AG8" s="4"/>
      <c r="AH8" s="4"/>
      <c r="AI8" s="4"/>
      <c r="AJ8" s="4"/>
    </row>
    <row r="9" spans="1:36" ht="21" customHeight="1" x14ac:dyDescent="0.2">
      <c r="A9" s="15" t="s">
        <v>37</v>
      </c>
      <c r="B9" s="284"/>
      <c r="C9" s="19"/>
      <c r="D9" s="60" t="s">
        <v>38</v>
      </c>
      <c r="E9" s="64">
        <v>20</v>
      </c>
      <c r="F9" s="65" t="s">
        <v>39</v>
      </c>
      <c r="G9" s="66">
        <f>F28*B11</f>
        <v>0</v>
      </c>
      <c r="H9" s="67"/>
      <c r="I9" s="267"/>
      <c r="J9" s="289" t="s">
        <v>40</v>
      </c>
      <c r="K9" s="57"/>
      <c r="L9" s="49"/>
      <c r="M9" s="49"/>
      <c r="N9" s="55"/>
      <c r="O9" s="293" t="s">
        <v>50</v>
      </c>
      <c r="P9" s="8"/>
      <c r="Q9" s="23"/>
      <c r="R9" s="23"/>
      <c r="S9" s="23"/>
      <c r="T9" s="23"/>
      <c r="U9" s="23"/>
      <c r="V9" s="8"/>
      <c r="W9" s="68"/>
      <c r="X9" s="55"/>
      <c r="Y9" s="14"/>
      <c r="Z9" s="6"/>
      <c r="AA9" s="69"/>
      <c r="AB9" s="6"/>
      <c r="AC9" s="267"/>
      <c r="AD9" s="4"/>
      <c r="AE9" s="4"/>
      <c r="AF9" s="4"/>
      <c r="AG9" s="4"/>
      <c r="AH9" s="4"/>
      <c r="AI9" s="4"/>
      <c r="AJ9" s="4"/>
    </row>
    <row r="10" spans="1:36" ht="21" customHeight="1" x14ac:dyDescent="0.2">
      <c r="A10" s="70" t="s">
        <v>41</v>
      </c>
      <c r="B10" s="71">
        <f>G34*B11/1000</f>
        <v>511.2</v>
      </c>
      <c r="C10" s="19"/>
      <c r="D10" s="60" t="s">
        <v>42</v>
      </c>
      <c r="E10" s="72">
        <f>E8+E9</f>
        <v>58.012323943661968</v>
      </c>
      <c r="F10" s="73" t="s">
        <v>43</v>
      </c>
      <c r="G10" s="74">
        <f>G8-G9</f>
        <v>19431.899999999998</v>
      </c>
      <c r="H10" s="288" t="s">
        <v>169</v>
      </c>
      <c r="I10" s="267"/>
      <c r="J10" s="267"/>
      <c r="K10" s="6"/>
      <c r="L10" s="49"/>
      <c r="M10" s="49"/>
      <c r="N10" s="267"/>
      <c r="O10" s="292" t="s">
        <v>170</v>
      </c>
      <c r="P10" s="8"/>
      <c r="Q10" s="23"/>
      <c r="R10" s="23"/>
      <c r="S10" s="23"/>
      <c r="T10" s="23"/>
      <c r="U10" s="23"/>
      <c r="V10" s="23"/>
      <c r="W10" s="75"/>
      <c r="X10" s="23"/>
      <c r="Y10" s="6"/>
      <c r="Z10" s="6"/>
      <c r="AA10" s="6"/>
      <c r="AB10" s="6"/>
      <c r="AC10" s="267"/>
      <c r="AD10" s="4"/>
      <c r="AE10" s="4"/>
      <c r="AF10" s="4"/>
      <c r="AG10" s="4"/>
      <c r="AH10" s="4"/>
      <c r="AI10" s="4"/>
      <c r="AJ10" s="4"/>
    </row>
    <row r="11" spans="1:36" ht="21" customHeight="1" x14ac:dyDescent="0.2">
      <c r="A11" s="76" t="s">
        <v>45</v>
      </c>
      <c r="B11" s="77">
        <v>100</v>
      </c>
      <c r="C11" s="78"/>
      <c r="D11" s="79"/>
      <c r="E11" s="80"/>
      <c r="F11" s="19"/>
      <c r="G11" s="60" t="s">
        <v>44</v>
      </c>
      <c r="H11" s="267"/>
      <c r="I11" s="289" t="s">
        <v>46</v>
      </c>
      <c r="J11" s="6"/>
      <c r="K11" s="6"/>
      <c r="L11" s="6"/>
      <c r="M11" s="6"/>
      <c r="N11" s="6"/>
      <c r="O11" s="290" t="s">
        <v>47</v>
      </c>
      <c r="P11" s="8"/>
      <c r="Q11" s="267"/>
      <c r="R11" s="267"/>
      <c r="S11" s="267"/>
      <c r="T11" s="267"/>
      <c r="U11" s="18"/>
      <c r="V11" s="18"/>
      <c r="W11" s="81"/>
      <c r="X11" s="267"/>
      <c r="Y11" s="267"/>
      <c r="Z11" s="6"/>
      <c r="AA11" s="6"/>
      <c r="AB11" s="6"/>
      <c r="AC11" s="267"/>
      <c r="AD11" s="4"/>
      <c r="AE11" s="4"/>
      <c r="AF11" s="4"/>
      <c r="AG11" s="4"/>
      <c r="AH11" s="4"/>
      <c r="AI11" s="4"/>
      <c r="AJ11" s="4"/>
    </row>
    <row r="12" spans="1:36" ht="21" customHeight="1" x14ac:dyDescent="0.2">
      <c r="A12" s="82" t="s">
        <v>48</v>
      </c>
      <c r="B12" s="83"/>
      <c r="C12" s="84"/>
      <c r="D12" s="19"/>
      <c r="E12" s="60" t="s">
        <v>49</v>
      </c>
      <c r="F12" s="32"/>
      <c r="G12" s="32"/>
      <c r="H12" s="267"/>
      <c r="I12" s="229" t="s">
        <v>162</v>
      </c>
      <c r="J12" s="6"/>
      <c r="K12" s="86"/>
      <c r="L12" s="6"/>
      <c r="M12" s="6"/>
      <c r="N12" s="8"/>
      <c r="O12" s="294" t="s">
        <v>54</v>
      </c>
      <c r="P12" s="8"/>
      <c r="Q12" s="49"/>
      <c r="R12" s="49"/>
      <c r="S12" s="49"/>
      <c r="T12" s="267"/>
      <c r="U12" s="87"/>
      <c r="V12" s="87"/>
      <c r="W12" s="267"/>
      <c r="X12" s="267"/>
      <c r="Y12" s="88"/>
      <c r="Z12" s="52"/>
      <c r="AA12" s="52"/>
      <c r="AB12" s="6"/>
      <c r="AC12" s="267"/>
      <c r="AD12" s="4"/>
      <c r="AE12" s="4"/>
      <c r="AF12" s="4"/>
      <c r="AG12" s="4"/>
      <c r="AH12" s="4"/>
      <c r="AI12" s="4"/>
      <c r="AJ12" s="4"/>
    </row>
    <row r="13" spans="1:36" ht="21" customHeight="1" x14ac:dyDescent="0.2">
      <c r="A13" s="89" t="s">
        <v>51</v>
      </c>
      <c r="B13" s="90">
        <v>0</v>
      </c>
      <c r="C13" s="19"/>
      <c r="D13" s="91" t="s">
        <v>52</v>
      </c>
      <c r="E13" s="92"/>
      <c r="F13" s="93"/>
      <c r="G13" s="93"/>
      <c r="H13" s="267"/>
      <c r="I13" s="289" t="s">
        <v>53</v>
      </c>
      <c r="J13" s="6"/>
      <c r="K13" s="6"/>
      <c r="L13" s="6"/>
      <c r="M13" s="6"/>
      <c r="N13" s="6"/>
      <c r="O13" s="292" t="s">
        <v>156</v>
      </c>
      <c r="P13" s="94"/>
      <c r="Q13" s="95"/>
      <c r="R13" s="95"/>
      <c r="S13" s="96"/>
      <c r="T13" s="267"/>
      <c r="U13" s="97"/>
      <c r="V13" s="97"/>
      <c r="W13" s="18"/>
      <c r="X13" s="8"/>
      <c r="Y13" s="267"/>
      <c r="Z13" s="6"/>
      <c r="AA13" s="6"/>
      <c r="AB13" s="6"/>
      <c r="AC13" s="267"/>
      <c r="AD13" s="4"/>
      <c r="AE13" s="4"/>
      <c r="AF13" s="4"/>
      <c r="AG13" s="4"/>
      <c r="AH13" s="4"/>
      <c r="AI13" s="4"/>
      <c r="AJ13" s="4"/>
    </row>
    <row r="14" spans="1:36" ht="21" customHeight="1" x14ac:dyDescent="0.2">
      <c r="A14" s="89" t="s">
        <v>55</v>
      </c>
      <c r="B14" s="90">
        <v>0</v>
      </c>
      <c r="C14" s="98" t="s">
        <v>56</v>
      </c>
      <c r="D14" s="99"/>
      <c r="E14" s="286"/>
      <c r="F14" s="100"/>
      <c r="G14" s="92"/>
      <c r="H14" s="8"/>
      <c r="I14" s="229" t="s">
        <v>57</v>
      </c>
      <c r="J14" s="8"/>
      <c r="K14" s="8"/>
      <c r="L14" s="8"/>
      <c r="M14" s="8"/>
      <c r="N14" s="267"/>
      <c r="O14" s="293" t="s">
        <v>58</v>
      </c>
      <c r="P14" s="101"/>
      <c r="Q14" s="102"/>
      <c r="R14" s="102"/>
      <c r="S14" s="103"/>
      <c r="T14" s="267"/>
      <c r="U14" s="104"/>
      <c r="V14" s="104"/>
      <c r="W14" s="105"/>
      <c r="X14" s="267"/>
      <c r="Y14" s="105"/>
      <c r="Z14" s="106"/>
      <c r="AA14" s="63"/>
      <c r="AB14" s="6"/>
      <c r="AC14" s="267"/>
      <c r="AD14" s="4"/>
      <c r="AE14" s="4"/>
      <c r="AF14" s="4"/>
      <c r="AG14" s="4"/>
      <c r="AH14" s="4"/>
      <c r="AI14" s="4"/>
      <c r="AJ14" s="4"/>
    </row>
    <row r="15" spans="1:36" ht="21" customHeight="1" x14ac:dyDescent="0.25">
      <c r="A15" s="107" t="s">
        <v>59</v>
      </c>
      <c r="B15" s="108">
        <v>0</v>
      </c>
      <c r="C15" s="109"/>
      <c r="D15" s="110">
        <f>G19+G20</f>
        <v>5000</v>
      </c>
      <c r="E15" s="111" t="s">
        <v>60</v>
      </c>
      <c r="F15" s="112"/>
      <c r="G15" s="113">
        <f>(G20+G19)*2.2046/2.4711</f>
        <v>4460.7664602808472</v>
      </c>
      <c r="H15" s="114" t="s">
        <v>61</v>
      </c>
      <c r="I15" s="112"/>
      <c r="J15" s="115"/>
      <c r="K15" s="116">
        <f>G15/2240</f>
        <v>1.9914135983396639</v>
      </c>
      <c r="L15" s="114" t="s">
        <v>62</v>
      </c>
      <c r="M15" s="112"/>
      <c r="N15" s="117"/>
      <c r="O15" s="293" t="s">
        <v>63</v>
      </c>
      <c r="P15" s="101"/>
      <c r="Q15" s="102"/>
      <c r="R15" s="102"/>
      <c r="S15" s="102"/>
      <c r="T15" s="267"/>
      <c r="U15" s="118"/>
      <c r="V15" s="118"/>
      <c r="W15" s="102"/>
      <c r="X15" s="119" t="s">
        <v>64</v>
      </c>
      <c r="Y15" s="120" t="s">
        <v>65</v>
      </c>
      <c r="Z15" s="63"/>
      <c r="AA15" s="63"/>
      <c r="AB15" s="6"/>
      <c r="AC15" s="267"/>
      <c r="AD15" s="4"/>
      <c r="AE15" s="4"/>
      <c r="AF15" s="4"/>
      <c r="AG15" s="4"/>
      <c r="AH15" s="4"/>
      <c r="AI15" s="4"/>
      <c r="AJ15" s="4"/>
    </row>
    <row r="16" spans="1:36" ht="21" customHeight="1" x14ac:dyDescent="0.25">
      <c r="A16" s="267"/>
      <c r="B16" s="267"/>
      <c r="C16" s="121"/>
      <c r="D16" s="122">
        <f>G34</f>
        <v>5112</v>
      </c>
      <c r="E16" s="123" t="s">
        <v>66</v>
      </c>
      <c r="F16" s="124"/>
      <c r="G16" s="125">
        <f>G34*2.2046/2.4711</f>
        <v>4560.6876289911379</v>
      </c>
      <c r="H16" s="126" t="s">
        <v>61</v>
      </c>
      <c r="I16" s="124"/>
      <c r="J16" s="127"/>
      <c r="K16" s="128">
        <f>G16/2240</f>
        <v>2.0360212629424721</v>
      </c>
      <c r="L16" s="126" t="s">
        <v>67</v>
      </c>
      <c r="M16" s="129"/>
      <c r="N16" s="130"/>
      <c r="O16" s="131">
        <v>0</v>
      </c>
      <c r="P16" s="85" t="s">
        <v>68</v>
      </c>
      <c r="Q16" s="267"/>
      <c r="R16" s="132"/>
      <c r="S16" s="267"/>
      <c r="T16" s="133"/>
      <c r="U16" s="102"/>
      <c r="V16" s="102"/>
      <c r="W16" s="102"/>
      <c r="X16" s="119" t="s">
        <v>69</v>
      </c>
      <c r="Y16" s="36"/>
      <c r="Z16" s="267"/>
      <c r="AA16" s="63"/>
      <c r="AB16" s="6"/>
      <c r="AC16" s="18"/>
      <c r="AD16" s="4"/>
      <c r="AE16" s="4"/>
      <c r="AF16" s="4"/>
      <c r="AG16" s="4"/>
      <c r="AH16" s="4"/>
      <c r="AI16" s="4"/>
      <c r="AJ16" s="4"/>
    </row>
    <row r="17" spans="1:36" ht="21" customHeight="1" x14ac:dyDescent="0.25">
      <c r="A17" s="107" t="s">
        <v>70</v>
      </c>
      <c r="B17" s="134"/>
      <c r="C17" s="101"/>
      <c r="D17" s="135" t="s">
        <v>71</v>
      </c>
      <c r="E17" s="136" t="s">
        <v>72</v>
      </c>
      <c r="F17" s="8"/>
      <c r="G17" s="137" t="s">
        <v>73</v>
      </c>
      <c r="H17" s="267"/>
      <c r="I17" s="267"/>
      <c r="J17" s="8"/>
      <c r="K17" s="138" t="s">
        <v>74</v>
      </c>
      <c r="L17" s="277">
        <f>6*G20/1000</f>
        <v>30</v>
      </c>
      <c r="M17" s="8"/>
      <c r="N17" s="101"/>
      <c r="O17" s="139" t="s">
        <v>75</v>
      </c>
      <c r="P17" s="139" t="s">
        <v>76</v>
      </c>
      <c r="Q17" s="139" t="s">
        <v>77</v>
      </c>
      <c r="R17" s="139" t="s">
        <v>78</v>
      </c>
      <c r="S17" s="139" t="s">
        <v>79</v>
      </c>
      <c r="T17" s="140" t="s">
        <v>80</v>
      </c>
      <c r="U17" s="139" t="s">
        <v>81</v>
      </c>
      <c r="V17" s="68"/>
      <c r="W17" s="139" t="s">
        <v>82</v>
      </c>
      <c r="X17" s="119" t="s">
        <v>83</v>
      </c>
      <c r="Y17" s="139" t="s">
        <v>84</v>
      </c>
      <c r="Z17" s="141" t="s">
        <v>85</v>
      </c>
      <c r="AA17" s="52"/>
      <c r="AB17" s="6"/>
      <c r="AC17" s="18"/>
      <c r="AD17" s="4"/>
      <c r="AE17" s="4"/>
      <c r="AF17" s="4"/>
      <c r="AG17" s="4"/>
      <c r="AH17" s="4"/>
      <c r="AI17" s="4"/>
      <c r="AJ17" s="4"/>
    </row>
    <row r="18" spans="1:36" ht="22" customHeight="1" x14ac:dyDescent="0.2">
      <c r="A18" s="107" t="s">
        <v>86</v>
      </c>
      <c r="B18" s="142" t="s">
        <v>87</v>
      </c>
      <c r="C18" s="143"/>
      <c r="D18" s="135" t="s">
        <v>88</v>
      </c>
      <c r="E18" s="135" t="s">
        <v>88</v>
      </c>
      <c r="F18" s="13" t="s">
        <v>89</v>
      </c>
      <c r="G18" s="144" t="s">
        <v>90</v>
      </c>
      <c r="H18" s="139" t="s">
        <v>91</v>
      </c>
      <c r="I18" s="139" t="s">
        <v>76</v>
      </c>
      <c r="J18" s="139" t="s">
        <v>77</v>
      </c>
      <c r="K18" s="139" t="s">
        <v>78</v>
      </c>
      <c r="L18" s="139" t="s">
        <v>79</v>
      </c>
      <c r="M18" s="140" t="s">
        <v>157</v>
      </c>
      <c r="N18" s="139" t="s">
        <v>82</v>
      </c>
      <c r="O18" s="145"/>
      <c r="P18" s="146"/>
      <c r="Q18" s="145"/>
      <c r="R18" s="146"/>
      <c r="S18" s="147"/>
      <c r="T18" s="148"/>
      <c r="U18" s="149"/>
      <c r="V18" s="149"/>
      <c r="W18" s="150"/>
      <c r="X18" s="119" t="s">
        <v>92</v>
      </c>
      <c r="Y18" s="139" t="s">
        <v>90</v>
      </c>
      <c r="Z18" s="139" t="s">
        <v>93</v>
      </c>
      <c r="AA18" s="267"/>
      <c r="AB18" s="18"/>
      <c r="AC18" s="18"/>
      <c r="AD18" s="4"/>
      <c r="AE18" s="4"/>
      <c r="AF18" s="4"/>
      <c r="AG18" s="4"/>
      <c r="AH18" s="4"/>
      <c r="AI18" s="4"/>
      <c r="AJ18" s="4"/>
    </row>
    <row r="19" spans="1:36" ht="18" customHeight="1" x14ac:dyDescent="0.2">
      <c r="A19" s="151"/>
      <c r="B19" s="152"/>
      <c r="C19" s="291" t="s">
        <v>166</v>
      </c>
      <c r="D19" s="153"/>
      <c r="E19" s="154"/>
      <c r="F19" s="155"/>
      <c r="G19" s="156"/>
      <c r="H19" s="157"/>
      <c r="I19" s="150"/>
      <c r="J19" s="150"/>
      <c r="K19" s="150"/>
      <c r="L19" s="158">
        <f>G20*L20</f>
        <v>120</v>
      </c>
      <c r="M19" s="159">
        <f>T19*G19</f>
        <v>0</v>
      </c>
      <c r="N19" s="159">
        <f>M19/2.8</f>
        <v>0</v>
      </c>
      <c r="O19" s="29"/>
      <c r="P19" s="150"/>
      <c r="Q19" s="160"/>
      <c r="R19" s="161"/>
      <c r="S19" s="162">
        <f>G20*S20</f>
        <v>120</v>
      </c>
      <c r="T19" s="148"/>
      <c r="U19" s="149"/>
      <c r="V19" s="149"/>
      <c r="W19" s="163"/>
      <c r="X19" s="164"/>
      <c r="Y19" s="165">
        <v>5000</v>
      </c>
      <c r="Z19" s="165">
        <v>8000</v>
      </c>
      <c r="AA19" s="25"/>
      <c r="AB19" s="51"/>
      <c r="AC19" s="166"/>
      <c r="AD19" s="167"/>
      <c r="AE19" s="4"/>
      <c r="AF19" s="4"/>
      <c r="AG19" s="4"/>
      <c r="AH19" s="4"/>
      <c r="AI19" s="4"/>
      <c r="AJ19" s="4"/>
    </row>
    <row r="20" spans="1:36" ht="21" customHeight="1" x14ac:dyDescent="0.2">
      <c r="A20" s="267"/>
      <c r="B20" s="284"/>
      <c r="C20" s="285" t="s">
        <v>94</v>
      </c>
      <c r="D20" s="153">
        <f>$B$11*E20</f>
        <v>97809.07668231611</v>
      </c>
      <c r="E20" s="154">
        <f>G20/$G$34*1000</f>
        <v>978.09076682316118</v>
      </c>
      <c r="F20" s="155">
        <f>G20*X20/1000</f>
        <v>125</v>
      </c>
      <c r="G20" s="156">
        <v>5000</v>
      </c>
      <c r="H20" s="168"/>
      <c r="I20" s="226"/>
      <c r="J20" s="226"/>
      <c r="K20" s="226"/>
      <c r="L20" s="169">
        <v>2.4E-2</v>
      </c>
      <c r="M20" s="159">
        <f>T20*G20</f>
        <v>4850</v>
      </c>
      <c r="N20" s="159">
        <f>M20/2.8</f>
        <v>1732.1428571428573</v>
      </c>
      <c r="O20" s="226"/>
      <c r="P20" s="226"/>
      <c r="Q20" s="226"/>
      <c r="R20" s="226"/>
      <c r="S20" s="169">
        <v>2.4E-2</v>
      </c>
      <c r="T20" s="163">
        <v>0.97</v>
      </c>
      <c r="U20" s="226"/>
      <c r="V20" s="226"/>
      <c r="W20" s="170">
        <f>T20*0.4</f>
        <v>0.38800000000000001</v>
      </c>
      <c r="X20" s="171">
        <v>25</v>
      </c>
      <c r="Y20" s="165">
        <v>5000</v>
      </c>
      <c r="Z20" s="165">
        <v>8000</v>
      </c>
      <c r="AA20" s="172" t="str">
        <f>C20</f>
        <v>Graymont Aglime 97% Ca. 2.22% Mg</v>
      </c>
      <c r="AB20" s="267"/>
      <c r="AC20" s="267"/>
      <c r="AD20" s="4"/>
      <c r="AE20" s="4"/>
      <c r="AF20" s="4"/>
      <c r="AG20" s="4"/>
      <c r="AH20" s="4"/>
      <c r="AI20" s="4"/>
      <c r="AJ20" s="4"/>
    </row>
    <row r="21" spans="1:36" ht="22" customHeight="1" x14ac:dyDescent="0.2">
      <c r="A21" s="18"/>
      <c r="B21" s="18"/>
      <c r="C21" s="65" t="s">
        <v>95</v>
      </c>
      <c r="D21" s="153">
        <f>$B$11*E21</f>
        <v>0</v>
      </c>
      <c r="E21" s="173">
        <f>G21/$G$34*1000</f>
        <v>0</v>
      </c>
      <c r="F21" s="155">
        <f>G21*X21/1000</f>
        <v>0</v>
      </c>
      <c r="G21" s="174">
        <v>0</v>
      </c>
      <c r="H21" s="159">
        <f>O21*G21/100</f>
        <v>0</v>
      </c>
      <c r="I21" s="159">
        <f>P21*G21/100</f>
        <v>0</v>
      </c>
      <c r="J21" s="159">
        <f>Q21*G21/100</f>
        <v>0</v>
      </c>
      <c r="K21" s="159">
        <f>R21*G21/100</f>
        <v>0</v>
      </c>
      <c r="L21" s="159">
        <f>S21*G21/100</f>
        <v>0</v>
      </c>
      <c r="M21" s="159">
        <f>T21*G21/100</f>
        <v>0</v>
      </c>
      <c r="N21" s="175"/>
      <c r="O21" s="150">
        <v>18</v>
      </c>
      <c r="P21" s="150">
        <v>20</v>
      </c>
      <c r="Q21" s="150">
        <v>0</v>
      </c>
      <c r="R21" s="150">
        <v>1</v>
      </c>
      <c r="S21" s="150">
        <v>0</v>
      </c>
      <c r="T21" s="150">
        <v>0</v>
      </c>
      <c r="U21" s="146"/>
      <c r="V21" s="146"/>
      <c r="W21" s="146"/>
      <c r="X21" s="176">
        <v>687</v>
      </c>
      <c r="Y21" s="101">
        <v>100</v>
      </c>
      <c r="Z21" s="101">
        <v>150</v>
      </c>
      <c r="AA21" s="172" t="str">
        <f>C21</f>
        <v>DAP (18-20-0-2)</v>
      </c>
      <c r="AB21" s="177" t="s">
        <v>96</v>
      </c>
      <c r="AC21" s="267"/>
      <c r="AD21" s="178"/>
      <c r="AE21" s="4"/>
      <c r="AF21" s="4"/>
      <c r="AG21" s="4"/>
      <c r="AH21" s="4"/>
      <c r="AI21" s="4"/>
      <c r="AJ21" s="4"/>
    </row>
    <row r="22" spans="1:36" ht="20" customHeight="1" x14ac:dyDescent="0.2">
      <c r="A22" s="49"/>
      <c r="B22" s="18"/>
      <c r="C22" s="65" t="s">
        <v>97</v>
      </c>
      <c r="D22" s="153">
        <v>0</v>
      </c>
      <c r="E22" s="173">
        <v>0</v>
      </c>
      <c r="F22" s="155">
        <v>0</v>
      </c>
      <c r="G22" s="174">
        <v>0</v>
      </c>
      <c r="H22" s="150">
        <v>0</v>
      </c>
      <c r="I22" s="150">
        <v>0</v>
      </c>
      <c r="J22" s="150">
        <v>0</v>
      </c>
      <c r="K22" s="150">
        <v>0</v>
      </c>
      <c r="L22" s="150">
        <v>0</v>
      </c>
      <c r="M22" s="150">
        <v>0</v>
      </c>
      <c r="N22" s="175"/>
      <c r="O22" s="150">
        <v>0</v>
      </c>
      <c r="P22" s="150">
        <v>0</v>
      </c>
      <c r="Q22" s="150">
        <v>0</v>
      </c>
      <c r="R22" s="150">
        <v>95</v>
      </c>
      <c r="S22" s="150">
        <v>0</v>
      </c>
      <c r="T22" s="150">
        <v>0</v>
      </c>
      <c r="U22" s="146"/>
      <c r="V22" s="146"/>
      <c r="W22" s="146"/>
      <c r="X22" s="176">
        <v>350</v>
      </c>
      <c r="Y22" s="101">
        <v>10</v>
      </c>
      <c r="Z22" s="101">
        <v>20</v>
      </c>
      <c r="AA22" s="172" t="s">
        <v>97</v>
      </c>
      <c r="AB22" s="179"/>
      <c r="AC22" s="180" t="s">
        <v>98</v>
      </c>
      <c r="AD22" s="18"/>
      <c r="AE22" s="18"/>
      <c r="AF22" s="18"/>
      <c r="AG22" s="18"/>
      <c r="AH22" s="18"/>
      <c r="AI22" s="18"/>
      <c r="AJ22" s="18"/>
    </row>
    <row r="23" spans="1:36" ht="20" customHeight="1" x14ac:dyDescent="0.2">
      <c r="A23" s="49"/>
      <c r="B23" s="18"/>
      <c r="C23" s="65" t="s">
        <v>99</v>
      </c>
      <c r="D23" s="153">
        <f t="shared" ref="D23:D33" si="0">$B$11*E23</f>
        <v>0</v>
      </c>
      <c r="E23" s="173">
        <f t="shared" ref="E23:E33" si="1">G23/$G$34*1000</f>
        <v>0</v>
      </c>
      <c r="F23" s="155">
        <f t="shared" ref="F23:F33" si="2">G23*X23/1000</f>
        <v>0</v>
      </c>
      <c r="G23" s="174">
        <v>0</v>
      </c>
      <c r="H23" s="159">
        <f>O23*G23/100</f>
        <v>0</v>
      </c>
      <c r="I23" s="159">
        <f>P23*G23/100</f>
        <v>0</v>
      </c>
      <c r="J23" s="159">
        <f>Q23*G23/100</f>
        <v>0</v>
      </c>
      <c r="K23" s="159">
        <f>R23*G23/100</f>
        <v>0</v>
      </c>
      <c r="L23" s="159">
        <f>S23*G23/100</f>
        <v>0</v>
      </c>
      <c r="M23" s="159">
        <f>T23*G23/100</f>
        <v>0</v>
      </c>
      <c r="N23" s="175"/>
      <c r="O23" s="150">
        <v>0</v>
      </c>
      <c r="P23" s="150">
        <v>0</v>
      </c>
      <c r="Q23" s="150">
        <v>50</v>
      </c>
      <c r="R23" s="150">
        <v>0</v>
      </c>
      <c r="S23" s="150">
        <v>0</v>
      </c>
      <c r="T23" s="150">
        <v>0</v>
      </c>
      <c r="U23" s="157"/>
      <c r="V23" s="157"/>
      <c r="W23" s="150"/>
      <c r="X23" s="176">
        <v>665</v>
      </c>
      <c r="Y23" s="181">
        <v>50</v>
      </c>
      <c r="Z23" s="172" t="s">
        <v>100</v>
      </c>
      <c r="AA23" s="172" t="str">
        <f t="shared" ref="AA23:AA32" si="3">C23</f>
        <v>Muriate of Potash (0-0-50-0)</v>
      </c>
      <c r="AB23" s="179"/>
      <c r="AC23" s="267"/>
      <c r="AD23" s="178"/>
      <c r="AE23" s="4"/>
      <c r="AF23" s="4"/>
      <c r="AG23" s="4"/>
      <c r="AH23" s="4"/>
      <c r="AI23" s="4"/>
      <c r="AJ23" s="4"/>
    </row>
    <row r="24" spans="1:36" ht="20" customHeight="1" x14ac:dyDescent="0.2">
      <c r="A24" s="49"/>
      <c r="B24" s="18"/>
      <c r="C24" s="65" t="s">
        <v>101</v>
      </c>
      <c r="D24" s="153">
        <f t="shared" si="0"/>
        <v>0</v>
      </c>
      <c r="E24" s="173">
        <f t="shared" si="1"/>
        <v>0</v>
      </c>
      <c r="F24" s="155">
        <f t="shared" si="2"/>
        <v>0</v>
      </c>
      <c r="G24" s="174">
        <v>0</v>
      </c>
      <c r="H24" s="182" t="s">
        <v>102</v>
      </c>
      <c r="I24" s="267"/>
      <c r="J24" s="183"/>
      <c r="K24" s="183"/>
      <c r="L24" s="183"/>
      <c r="M24" s="183"/>
      <c r="N24" s="38"/>
      <c r="O24" s="184"/>
      <c r="P24" s="185"/>
      <c r="Q24" s="8"/>
      <c r="R24" s="186"/>
      <c r="S24" s="186"/>
      <c r="T24" s="161"/>
      <c r="U24" s="187"/>
      <c r="V24" s="187"/>
      <c r="W24" s="188"/>
      <c r="X24" s="176">
        <v>1800</v>
      </c>
      <c r="Y24" s="165">
        <v>10</v>
      </c>
      <c r="Z24" s="101">
        <v>20</v>
      </c>
      <c r="AA24" s="172" t="str">
        <f t="shared" si="3"/>
        <v>*OrganiBOR chips 10% B slow release</v>
      </c>
      <c r="AB24" s="179"/>
      <c r="AC24" s="267"/>
      <c r="AD24" s="178"/>
      <c r="AE24" s="4"/>
      <c r="AF24" s="4"/>
      <c r="AG24" s="4"/>
      <c r="AH24" s="4"/>
      <c r="AI24" s="4"/>
      <c r="AJ24" s="4"/>
    </row>
    <row r="25" spans="1:36" ht="20" customHeight="1" x14ac:dyDescent="0.2">
      <c r="A25" s="49"/>
      <c r="B25" s="18"/>
      <c r="C25" s="65" t="s">
        <v>103</v>
      </c>
      <c r="D25" s="153">
        <f t="shared" si="0"/>
        <v>19.561815336463223</v>
      </c>
      <c r="E25" s="173">
        <f t="shared" si="1"/>
        <v>0.19561815336463223</v>
      </c>
      <c r="F25" s="189">
        <f t="shared" si="2"/>
        <v>50</v>
      </c>
      <c r="G25" s="190">
        <v>1</v>
      </c>
      <c r="H25" s="191" t="s">
        <v>161</v>
      </c>
      <c r="I25" s="278"/>
      <c r="J25" s="267"/>
      <c r="K25" s="183"/>
      <c r="L25" s="183"/>
      <c r="M25" s="183"/>
      <c r="N25" s="38"/>
      <c r="O25" s="8"/>
      <c r="P25" s="186"/>
      <c r="Q25" s="186"/>
      <c r="R25" s="186"/>
      <c r="S25" s="186"/>
      <c r="T25" s="161"/>
      <c r="U25" s="187"/>
      <c r="V25" s="187"/>
      <c r="W25" s="188"/>
      <c r="X25" s="176">
        <v>50000</v>
      </c>
      <c r="Y25" s="192" t="s">
        <v>104</v>
      </c>
      <c r="Z25" s="101">
        <v>1</v>
      </c>
      <c r="AA25" s="172" t="str">
        <f t="shared" si="3"/>
        <v>Cobalt Sulphate (21% Co)</v>
      </c>
      <c r="AB25" s="179"/>
      <c r="AC25" s="267"/>
      <c r="AD25" s="178"/>
      <c r="AE25" s="4"/>
      <c r="AF25" s="4"/>
      <c r="AG25" s="4"/>
      <c r="AH25" s="4"/>
      <c r="AI25" s="4"/>
      <c r="AJ25" s="4"/>
    </row>
    <row r="26" spans="1:36" ht="19" customHeight="1" x14ac:dyDescent="0.2">
      <c r="A26" s="49"/>
      <c r="B26" s="18"/>
      <c r="C26" s="65" t="s">
        <v>105</v>
      </c>
      <c r="D26" s="153">
        <f t="shared" si="0"/>
        <v>58.685446009389672</v>
      </c>
      <c r="E26" s="173">
        <f t="shared" si="1"/>
        <v>0.58685446009389675</v>
      </c>
      <c r="F26" s="155">
        <f t="shared" si="2"/>
        <v>13.2</v>
      </c>
      <c r="G26" s="174">
        <v>3</v>
      </c>
      <c r="H26" s="193" t="s">
        <v>106</v>
      </c>
      <c r="I26" s="267"/>
      <c r="J26" s="194"/>
      <c r="K26" s="183"/>
      <c r="L26" s="183"/>
      <c r="M26" s="183"/>
      <c r="N26" s="38"/>
      <c r="O26" s="267"/>
      <c r="P26" s="161"/>
      <c r="Q26" s="161"/>
      <c r="R26" s="161"/>
      <c r="S26" s="161"/>
      <c r="T26" s="161"/>
      <c r="U26" s="187"/>
      <c r="V26" s="187"/>
      <c r="W26" s="188"/>
      <c r="X26" s="176">
        <v>4400</v>
      </c>
      <c r="Y26" s="165">
        <v>5</v>
      </c>
      <c r="Z26" s="101">
        <v>8</v>
      </c>
      <c r="AA26" s="172" t="str">
        <f t="shared" si="3"/>
        <v>Copper Hydroxide lump free 24% Cu</v>
      </c>
      <c r="AB26" s="179"/>
      <c r="AC26" s="267"/>
      <c r="AD26" s="178"/>
      <c r="AE26" s="4"/>
      <c r="AF26" s="4"/>
      <c r="AG26" s="4"/>
      <c r="AH26" s="4"/>
      <c r="AI26" s="4"/>
      <c r="AJ26" s="4"/>
    </row>
    <row r="27" spans="1:36" ht="19" customHeight="1" x14ac:dyDescent="0.2">
      <c r="A27" s="49"/>
      <c r="B27" s="18"/>
      <c r="C27" s="65" t="s">
        <v>107</v>
      </c>
      <c r="D27" s="153">
        <f t="shared" si="0"/>
        <v>136.93270735524257</v>
      </c>
      <c r="E27" s="173">
        <f t="shared" si="1"/>
        <v>1.3693270735524257</v>
      </c>
      <c r="F27" s="155">
        <f t="shared" si="2"/>
        <v>18.2</v>
      </c>
      <c r="G27" s="174">
        <v>7</v>
      </c>
      <c r="H27" s="195"/>
      <c r="I27" s="150"/>
      <c r="J27" s="150"/>
      <c r="K27" s="150"/>
      <c r="L27" s="157"/>
      <c r="M27" s="150"/>
      <c r="N27" s="150"/>
      <c r="O27" s="161"/>
      <c r="P27" s="163"/>
      <c r="Q27" s="196"/>
      <c r="R27" s="197"/>
      <c r="S27" s="197"/>
      <c r="T27" s="196"/>
      <c r="U27" s="187"/>
      <c r="V27" s="187"/>
      <c r="W27" s="188"/>
      <c r="X27" s="176">
        <v>2600</v>
      </c>
      <c r="Y27" s="165">
        <v>8</v>
      </c>
      <c r="Z27" s="165">
        <v>12</v>
      </c>
      <c r="AA27" s="172" t="str">
        <f t="shared" si="3"/>
        <v>Zinc sulphate Mono (35% Zn)</v>
      </c>
      <c r="AB27" s="180" t="s">
        <v>108</v>
      </c>
      <c r="AC27" s="267"/>
      <c r="AD27" s="178"/>
      <c r="AE27" s="4"/>
      <c r="AF27" s="4"/>
      <c r="AG27" s="4"/>
      <c r="AH27" s="4"/>
      <c r="AI27" s="4"/>
      <c r="AJ27" s="4"/>
    </row>
    <row r="28" spans="1:36" ht="18" customHeight="1" x14ac:dyDescent="0.2">
      <c r="A28" s="267"/>
      <c r="B28" s="18"/>
      <c r="C28" s="65" t="s">
        <v>109</v>
      </c>
      <c r="D28" s="153">
        <f t="shared" si="0"/>
        <v>0</v>
      </c>
      <c r="E28" s="198">
        <f t="shared" si="1"/>
        <v>0</v>
      </c>
      <c r="F28" s="155">
        <f t="shared" si="2"/>
        <v>0</v>
      </c>
      <c r="G28" s="174">
        <v>0</v>
      </c>
      <c r="H28" s="229" t="s">
        <v>158</v>
      </c>
      <c r="I28" s="165"/>
      <c r="J28" s="165"/>
      <c r="K28" s="267"/>
      <c r="L28" s="163">
        <v>0.23</v>
      </c>
      <c r="M28" s="150">
        <v>0</v>
      </c>
      <c r="N28" s="150">
        <v>0</v>
      </c>
      <c r="O28" s="150">
        <v>0</v>
      </c>
      <c r="P28" s="150"/>
      <c r="Q28" s="161"/>
      <c r="R28" s="226"/>
      <c r="S28" s="199">
        <f>G28*L28</f>
        <v>0</v>
      </c>
      <c r="T28" s="197"/>
      <c r="U28" s="197"/>
      <c r="V28" s="196"/>
      <c r="W28" s="170">
        <f>T28*0.4</f>
        <v>0</v>
      </c>
      <c r="X28" s="176">
        <v>354</v>
      </c>
      <c r="Y28" s="165">
        <v>400</v>
      </c>
      <c r="Z28" s="165">
        <v>600</v>
      </c>
      <c r="AA28" s="172" t="str">
        <f t="shared" si="3"/>
        <v>Serpentine 23% Mg Silicate.</v>
      </c>
      <c r="AB28" s="200" t="s">
        <v>110</v>
      </c>
      <c r="AC28" s="267"/>
      <c r="AD28" s="178"/>
      <c r="AE28" s="4"/>
      <c r="AF28" s="4"/>
      <c r="AG28" s="4"/>
      <c r="AH28" s="4"/>
      <c r="AI28" s="4"/>
      <c r="AJ28" s="4"/>
    </row>
    <row r="29" spans="1:36" ht="19" customHeight="1" x14ac:dyDescent="0.2">
      <c r="A29" s="267"/>
      <c r="B29" s="52"/>
      <c r="C29" s="65" t="s">
        <v>159</v>
      </c>
      <c r="D29" s="153">
        <f t="shared" si="0"/>
        <v>0</v>
      </c>
      <c r="E29" s="173">
        <f t="shared" si="1"/>
        <v>0</v>
      </c>
      <c r="F29" s="189">
        <f t="shared" si="2"/>
        <v>0</v>
      </c>
      <c r="G29" s="174">
        <v>0</v>
      </c>
      <c r="H29" s="159">
        <f>O29*G29/100</f>
        <v>0</v>
      </c>
      <c r="I29" s="159">
        <f>P29*G29/100</f>
        <v>0</v>
      </c>
      <c r="J29" s="159">
        <f>Q29*G29/100</f>
        <v>0</v>
      </c>
      <c r="K29" s="159">
        <f>R29*G29/100</f>
        <v>0</v>
      </c>
      <c r="L29" s="159">
        <f>S29*H29/100</f>
        <v>0</v>
      </c>
      <c r="M29" s="159">
        <f>T29*G29/100</f>
        <v>0</v>
      </c>
      <c r="N29" s="159">
        <f>U29*H29/100</f>
        <v>0</v>
      </c>
      <c r="O29" s="150">
        <v>0</v>
      </c>
      <c r="P29" s="150">
        <v>0</v>
      </c>
      <c r="Q29" s="150">
        <v>0</v>
      </c>
      <c r="R29" s="150">
        <v>0</v>
      </c>
      <c r="S29" s="150">
        <v>0</v>
      </c>
      <c r="T29" s="150">
        <v>0</v>
      </c>
      <c r="U29" s="159">
        <f>AC29*O29/100</f>
        <v>0</v>
      </c>
      <c r="V29" s="150">
        <v>0</v>
      </c>
      <c r="W29" s="159">
        <f>AD29*P29/100</f>
        <v>0</v>
      </c>
      <c r="X29" s="176">
        <v>0</v>
      </c>
      <c r="Y29" s="165"/>
      <c r="Z29" s="165"/>
      <c r="AA29" s="172" t="str">
        <f t="shared" si="3"/>
        <v xml:space="preserve">Other  </v>
      </c>
      <c r="AB29" s="179"/>
      <c r="AC29" s="201"/>
      <c r="AD29" s="178"/>
      <c r="AE29" s="4"/>
      <c r="AF29" s="4"/>
      <c r="AG29" s="4"/>
      <c r="AH29" s="4"/>
      <c r="AI29" s="4"/>
      <c r="AJ29" s="4"/>
    </row>
    <row r="30" spans="1:36" ht="18" customHeight="1" x14ac:dyDescent="0.2">
      <c r="A30" s="202"/>
      <c r="B30" s="18"/>
      <c r="C30" s="65" t="s">
        <v>111</v>
      </c>
      <c r="D30" s="153">
        <f t="shared" si="0"/>
        <v>19.561815336463223</v>
      </c>
      <c r="E30" s="173">
        <f t="shared" si="1"/>
        <v>0.19561815336463223</v>
      </c>
      <c r="F30" s="189">
        <f t="shared" si="2"/>
        <v>7.5</v>
      </c>
      <c r="G30" s="174">
        <v>1</v>
      </c>
      <c r="H30" s="197"/>
      <c r="I30" s="188"/>
      <c r="J30" s="203"/>
      <c r="K30" s="160"/>
      <c r="L30" s="160"/>
      <c r="M30" s="160"/>
      <c r="N30" s="204" t="s">
        <v>112</v>
      </c>
      <c r="O30" s="205"/>
      <c r="P30" s="184"/>
      <c r="Q30" s="8"/>
      <c r="R30" s="157"/>
      <c r="S30" s="161"/>
      <c r="T30" s="161"/>
      <c r="U30" s="187"/>
      <c r="V30" s="187"/>
      <c r="W30" s="29"/>
      <c r="X30" s="176">
        <v>7500</v>
      </c>
      <c r="Y30" s="101">
        <v>0.5</v>
      </c>
      <c r="Z30" s="101">
        <v>1</v>
      </c>
      <c r="AA30" s="172" t="str">
        <f t="shared" si="3"/>
        <v>Selcote Ultra slow release</v>
      </c>
      <c r="AB30" s="179"/>
      <c r="AC30" s="267"/>
      <c r="AD30" s="178"/>
      <c r="AE30" s="4"/>
      <c r="AF30" s="4"/>
      <c r="AG30" s="4"/>
      <c r="AH30" s="4"/>
      <c r="AI30" s="4"/>
      <c r="AJ30" s="4"/>
    </row>
    <row r="31" spans="1:36" ht="19" customHeight="1" x14ac:dyDescent="0.2">
      <c r="A31" s="267"/>
      <c r="B31" s="49"/>
      <c r="C31" s="206" t="s">
        <v>113</v>
      </c>
      <c r="D31" s="153">
        <f t="shared" si="0"/>
        <v>0</v>
      </c>
      <c r="E31" s="173">
        <f t="shared" si="1"/>
        <v>0</v>
      </c>
      <c r="F31" s="189">
        <f t="shared" si="2"/>
        <v>0</v>
      </c>
      <c r="G31" s="174">
        <v>0</v>
      </c>
      <c r="H31" s="289" t="s">
        <v>114</v>
      </c>
      <c r="I31" s="267"/>
      <c r="J31" s="183"/>
      <c r="K31" s="165"/>
      <c r="L31" s="183"/>
      <c r="M31" s="8"/>
      <c r="N31" s="38"/>
      <c r="O31" s="226"/>
      <c r="P31" s="29"/>
      <c r="Q31" s="29"/>
      <c r="R31" s="29"/>
      <c r="S31" s="29"/>
      <c r="T31" s="29"/>
      <c r="U31" s="207"/>
      <c r="V31" s="207"/>
      <c r="W31" s="208"/>
      <c r="X31" s="176">
        <v>1700</v>
      </c>
      <c r="Y31" s="101">
        <v>0.15</v>
      </c>
      <c r="Z31" s="101">
        <v>0.2</v>
      </c>
      <c r="AA31" s="177" t="str">
        <f t="shared" si="3"/>
        <v xml:space="preserve"> Don’t apply Mo, use lime to increase Mo</v>
      </c>
      <c r="AB31" s="179"/>
      <c r="AC31" s="267"/>
      <c r="AD31" s="178"/>
      <c r="AE31" s="4"/>
      <c r="AF31" s="4"/>
      <c r="AG31" s="4"/>
      <c r="AH31" s="4"/>
      <c r="AI31" s="4"/>
      <c r="AJ31" s="4"/>
    </row>
    <row r="32" spans="1:36" ht="18" customHeight="1" x14ac:dyDescent="0.2">
      <c r="A32" s="49"/>
      <c r="B32" s="18"/>
      <c r="C32" s="65" t="s">
        <v>115</v>
      </c>
      <c r="D32" s="153">
        <f t="shared" si="0"/>
        <v>0</v>
      </c>
      <c r="E32" s="173">
        <f t="shared" si="1"/>
        <v>0</v>
      </c>
      <c r="F32" s="189">
        <f t="shared" si="2"/>
        <v>0</v>
      </c>
      <c r="G32" s="174">
        <v>0</v>
      </c>
      <c r="H32" s="159">
        <f>O32*G32/100</f>
        <v>0</v>
      </c>
      <c r="I32" s="150"/>
      <c r="J32" s="150"/>
      <c r="K32" s="159">
        <f>R32*G32/100</f>
        <v>0</v>
      </c>
      <c r="L32" s="150"/>
      <c r="M32" s="150"/>
      <c r="N32" s="175"/>
      <c r="O32" s="150">
        <v>30</v>
      </c>
      <c r="P32" s="157"/>
      <c r="Q32" s="161"/>
      <c r="R32" s="150">
        <v>14</v>
      </c>
      <c r="S32" s="157"/>
      <c r="T32" s="161"/>
      <c r="U32" s="209"/>
      <c r="V32" s="209"/>
      <c r="W32" s="65" t="s">
        <v>116</v>
      </c>
      <c r="X32" s="176">
        <v>550</v>
      </c>
      <c r="Y32" s="165">
        <v>80</v>
      </c>
      <c r="Z32" s="101">
        <v>100</v>
      </c>
      <c r="AA32" s="172" t="str">
        <f t="shared" si="3"/>
        <v>Sulphate of Ammonia 30-0-0-14)</v>
      </c>
      <c r="AB32" s="179"/>
      <c r="AC32" s="267"/>
      <c r="AD32" s="178"/>
      <c r="AE32" s="4"/>
      <c r="AF32" s="4"/>
      <c r="AG32" s="4"/>
      <c r="AH32" s="4"/>
      <c r="AI32" s="4"/>
      <c r="AJ32" s="4"/>
    </row>
    <row r="33" spans="1:36" ht="18" customHeight="1" x14ac:dyDescent="0.2">
      <c r="A33" s="49"/>
      <c r="B33" s="18"/>
      <c r="C33" s="65" t="s">
        <v>160</v>
      </c>
      <c r="D33" s="153">
        <f t="shared" si="0"/>
        <v>1956.1815336463226</v>
      </c>
      <c r="E33" s="173">
        <f t="shared" si="1"/>
        <v>19.561815336463226</v>
      </c>
      <c r="F33" s="189">
        <f t="shared" si="2"/>
        <v>26</v>
      </c>
      <c r="G33" s="174">
        <v>100</v>
      </c>
      <c r="H33" s="204" t="s">
        <v>117</v>
      </c>
      <c r="I33" s="165"/>
      <c r="J33" s="25"/>
      <c r="K33" s="183"/>
      <c r="L33" s="183"/>
      <c r="M33" s="9"/>
      <c r="N33" s="159">
        <f>G33/U33</f>
        <v>37.037037037037038</v>
      </c>
      <c r="O33" s="157"/>
      <c r="P33" s="226"/>
      <c r="Q33" s="145"/>
      <c r="R33" s="29"/>
      <c r="S33" s="29"/>
      <c r="T33" s="210"/>
      <c r="U33" s="211">
        <v>2.7</v>
      </c>
      <c r="V33" s="211"/>
      <c r="W33" s="157"/>
      <c r="X33" s="176">
        <v>260</v>
      </c>
      <c r="Y33" s="165">
        <v>100</v>
      </c>
      <c r="Z33" s="165">
        <v>100</v>
      </c>
      <c r="AA33" s="172" t="s">
        <v>118</v>
      </c>
      <c r="AB33" s="172" t="s">
        <v>119</v>
      </c>
      <c r="AC33" s="267"/>
      <c r="AD33" s="178"/>
      <c r="AE33" s="4"/>
      <c r="AF33" s="4"/>
      <c r="AG33" s="4"/>
      <c r="AH33" s="4"/>
      <c r="AI33" s="4"/>
      <c r="AJ33" s="4"/>
    </row>
    <row r="34" spans="1:36" ht="20" customHeight="1" x14ac:dyDescent="0.2">
      <c r="A34" s="49"/>
      <c r="B34" s="212"/>
      <c r="C34" s="13" t="s">
        <v>120</v>
      </c>
      <c r="D34" s="212"/>
      <c r="E34" s="213">
        <f>SUM(E19:E33)</f>
        <v>1000.0000000000001</v>
      </c>
      <c r="F34" s="214">
        <f>SUM(F19:F33)+O16</f>
        <v>239.89999999999998</v>
      </c>
      <c r="G34" s="215">
        <f>SUM(G19:G33)</f>
        <v>5112</v>
      </c>
      <c r="H34" s="159">
        <f t="shared" ref="H34:M34" si="4">SUM(H19:H33)</f>
        <v>0</v>
      </c>
      <c r="I34" s="159">
        <f t="shared" si="4"/>
        <v>0</v>
      </c>
      <c r="J34" s="159">
        <f t="shared" si="4"/>
        <v>0</v>
      </c>
      <c r="K34" s="159">
        <f t="shared" si="4"/>
        <v>0</v>
      </c>
      <c r="L34" s="159">
        <f t="shared" si="4"/>
        <v>120.254</v>
      </c>
      <c r="M34" s="159">
        <f t="shared" si="4"/>
        <v>4850</v>
      </c>
      <c r="N34" s="159">
        <f>SUM(N19:N32)</f>
        <v>1732.1428571428573</v>
      </c>
      <c r="O34" s="216" t="s">
        <v>121</v>
      </c>
      <c r="P34" s="217"/>
      <c r="Q34" s="218"/>
      <c r="R34" s="161"/>
      <c r="S34" s="161"/>
      <c r="T34" s="219"/>
      <c r="U34" s="29"/>
      <c r="V34" s="29"/>
      <c r="W34" s="207"/>
      <c r="X34" s="176"/>
      <c r="Y34" s="165"/>
      <c r="Z34" s="165"/>
      <c r="AA34" s="220" t="s">
        <v>122</v>
      </c>
      <c r="AB34" s="221"/>
      <c r="AC34" s="25"/>
      <c r="AD34" s="178"/>
      <c r="AE34" s="4"/>
      <c r="AF34" s="4"/>
      <c r="AG34" s="4"/>
      <c r="AH34" s="4"/>
      <c r="AI34" s="4"/>
      <c r="AJ34" s="4"/>
    </row>
    <row r="35" spans="1:36" ht="20" customHeight="1" x14ac:dyDescent="0.2">
      <c r="A35" s="267"/>
      <c r="B35" s="57"/>
      <c r="C35" s="8"/>
      <c r="D35" s="13" t="s">
        <v>123</v>
      </c>
      <c r="E35" s="222">
        <f>F34/G34*1000+O16</f>
        <v>46.92879499217527</v>
      </c>
      <c r="F35" s="267"/>
      <c r="G35" s="223" t="s">
        <v>124</v>
      </c>
      <c r="H35" s="224">
        <f t="shared" ref="H35:N35" si="5">H34/$G$34*100</f>
        <v>0</v>
      </c>
      <c r="I35" s="224">
        <f t="shared" si="5"/>
        <v>0</v>
      </c>
      <c r="J35" s="225">
        <f t="shared" si="5"/>
        <v>0</v>
      </c>
      <c r="K35" s="224">
        <f t="shared" si="5"/>
        <v>0</v>
      </c>
      <c r="L35" s="224">
        <f t="shared" si="5"/>
        <v>2.3523865414710485</v>
      </c>
      <c r="M35" s="224">
        <f t="shared" si="5"/>
        <v>94.87480438184663</v>
      </c>
      <c r="N35" s="224">
        <f t="shared" si="5"/>
        <v>33.883858707802375</v>
      </c>
      <c r="O35" s="216" t="s">
        <v>125</v>
      </c>
      <c r="P35" s="8"/>
      <c r="Q35" s="29"/>
      <c r="R35" s="226"/>
      <c r="S35" s="163">
        <v>0.11</v>
      </c>
      <c r="T35" s="226"/>
      <c r="U35" s="226"/>
      <c r="V35" s="197"/>
      <c r="W35" s="163"/>
      <c r="X35" s="176"/>
      <c r="Y35" s="227"/>
      <c r="Z35" s="101"/>
      <c r="AA35" s="216" t="s">
        <v>126</v>
      </c>
      <c r="AB35" s="38"/>
      <c r="AC35" s="228"/>
      <c r="AD35" s="4"/>
      <c r="AE35" s="4"/>
      <c r="AF35" s="4"/>
      <c r="AG35" s="4"/>
      <c r="AH35" s="4"/>
      <c r="AI35" s="4"/>
      <c r="AJ35" s="4"/>
    </row>
    <row r="36" spans="1:36" ht="20" customHeight="1" x14ac:dyDescent="0.2">
      <c r="A36" s="229"/>
      <c r="B36" s="6"/>
      <c r="C36" s="230"/>
      <c r="D36" s="8"/>
      <c r="E36" s="250"/>
      <c r="F36" s="227"/>
      <c r="G36" s="231"/>
      <c r="H36" s="73" t="s">
        <v>127</v>
      </c>
      <c r="I36" s="232">
        <f>G25/G34*100*21/100</f>
        <v>4.1079812206572773E-3</v>
      </c>
      <c r="J36" s="73" t="s">
        <v>128</v>
      </c>
      <c r="K36" s="232">
        <f>G26/G34*100*24/100</f>
        <v>1.408450704225352E-2</v>
      </c>
      <c r="L36" s="73" t="s">
        <v>129</v>
      </c>
      <c r="M36" s="232">
        <f>G33/G34*100*35/100</f>
        <v>0.68466353677621283</v>
      </c>
      <c r="N36" s="73" t="s">
        <v>130</v>
      </c>
      <c r="O36" s="233">
        <f>G30/G34*100*1/100</f>
        <v>1.9561815336463224E-4</v>
      </c>
      <c r="P36" s="216" t="s">
        <v>125</v>
      </c>
      <c r="Q36" s="186"/>
      <c r="R36" s="7" t="s">
        <v>131</v>
      </c>
      <c r="S36" s="58"/>
      <c r="T36" s="46"/>
      <c r="U36" s="6"/>
      <c r="V36" s="6"/>
      <c r="W36" s="234"/>
      <c r="X36" s="178"/>
      <c r="Y36" s="165"/>
      <c r="Z36" s="63"/>
      <c r="AA36" s="6"/>
      <c r="AB36" s="51"/>
      <c r="AC36" s="57"/>
      <c r="AD36" s="4"/>
      <c r="AE36" s="4"/>
      <c r="AF36" s="4"/>
      <c r="AG36" s="4"/>
      <c r="AH36" s="4"/>
      <c r="AI36" s="4"/>
      <c r="AJ36" s="4"/>
    </row>
    <row r="37" spans="1:36" ht="20" customHeight="1" x14ac:dyDescent="0.2">
      <c r="A37" s="273" t="s">
        <v>132</v>
      </c>
      <c r="B37" s="6"/>
      <c r="C37" s="6"/>
      <c r="D37" s="6"/>
      <c r="E37" s="235"/>
      <c r="F37" s="231"/>
      <c r="G37" s="6"/>
      <c r="H37" s="6"/>
      <c r="I37" s="236"/>
      <c r="J37" s="57"/>
      <c r="K37" s="6"/>
      <c r="L37" s="6"/>
      <c r="M37" s="267"/>
      <c r="N37" s="6"/>
      <c r="O37" s="85" t="s">
        <v>133</v>
      </c>
      <c r="P37" s="237"/>
      <c r="Q37" s="6"/>
      <c r="R37" s="6"/>
      <c r="S37" s="6"/>
      <c r="T37" s="6"/>
      <c r="U37" s="6"/>
      <c r="V37" s="6"/>
      <c r="W37" s="221"/>
      <c r="X37" s="238"/>
      <c r="Y37" s="63"/>
      <c r="Z37" s="57"/>
      <c r="AA37" s="6"/>
      <c r="AB37" s="6"/>
      <c r="AC37" s="57"/>
      <c r="AD37" s="4"/>
      <c r="AE37" s="4"/>
      <c r="AF37" s="4"/>
      <c r="AG37" s="4"/>
      <c r="AH37" s="4"/>
      <c r="AI37" s="4"/>
      <c r="AJ37" s="4"/>
    </row>
    <row r="38" spans="1:36" ht="20" customHeight="1" x14ac:dyDescent="0.2">
      <c r="A38" s="229" t="s">
        <v>134</v>
      </c>
      <c r="B38" s="6"/>
      <c r="C38" s="6"/>
      <c r="D38" s="6"/>
      <c r="E38" s="6"/>
      <c r="F38" s="6"/>
      <c r="G38" s="6"/>
      <c r="H38" s="6"/>
      <c r="I38" s="236"/>
      <c r="J38" s="57"/>
      <c r="K38" s="52"/>
      <c r="L38" s="6"/>
      <c r="M38" s="267"/>
      <c r="N38" s="6"/>
      <c r="O38" s="7" t="s">
        <v>135</v>
      </c>
      <c r="P38" s="239"/>
      <c r="Q38" s="6"/>
      <c r="R38" s="6"/>
      <c r="S38" s="6"/>
      <c r="T38" s="240"/>
      <c r="U38" s="6"/>
      <c r="V38" s="6"/>
      <c r="W38" s="6"/>
      <c r="X38" s="241"/>
      <c r="Y38" s="63"/>
      <c r="Z38" s="57"/>
      <c r="AA38" s="6"/>
      <c r="AB38" s="6"/>
      <c r="AC38" s="57"/>
      <c r="AD38" s="4"/>
      <c r="AE38" s="4"/>
      <c r="AF38" s="4"/>
      <c r="AG38" s="4"/>
      <c r="AH38" s="4"/>
      <c r="AI38" s="4"/>
      <c r="AJ38" s="4"/>
    </row>
    <row r="39" spans="1:36" ht="20" customHeight="1" x14ac:dyDescent="0.2">
      <c r="A39" s="229" t="s">
        <v>136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267"/>
      <c r="N39" s="6"/>
      <c r="O39" s="7" t="s">
        <v>137</v>
      </c>
      <c r="P39" s="239"/>
      <c r="Q39" s="6"/>
      <c r="R39" s="6"/>
      <c r="S39" s="6"/>
      <c r="T39" s="57"/>
      <c r="U39" s="6"/>
      <c r="V39" s="6"/>
      <c r="W39" s="6"/>
      <c r="X39" s="238"/>
      <c r="Y39" s="7" t="s">
        <v>138</v>
      </c>
      <c r="Z39" s="25"/>
      <c r="AA39" s="38"/>
      <c r="AB39" s="38"/>
      <c r="AC39" s="38"/>
      <c r="AD39" s="4"/>
      <c r="AE39" s="4"/>
      <c r="AF39" s="4"/>
      <c r="AG39" s="4"/>
      <c r="AH39" s="4"/>
      <c r="AI39" s="4"/>
      <c r="AJ39" s="4"/>
    </row>
    <row r="40" spans="1:36" ht="20" customHeight="1" x14ac:dyDescent="0.2">
      <c r="A40" s="229" t="s">
        <v>139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7" t="s">
        <v>140</v>
      </c>
      <c r="P40" s="267"/>
      <c r="Q40" s="267"/>
      <c r="R40" s="267"/>
      <c r="S40" s="267"/>
      <c r="T40" s="57"/>
      <c r="U40" s="267"/>
      <c r="V40" s="267"/>
      <c r="W40" s="267"/>
      <c r="X40" s="238"/>
      <c r="Y40" s="267"/>
      <c r="Z40" s="267"/>
      <c r="AA40" s="267"/>
      <c r="AB40" s="267"/>
      <c r="AC40" s="267"/>
      <c r="AD40" s="4"/>
      <c r="AE40" s="4"/>
      <c r="AF40" s="4"/>
      <c r="AG40" s="4"/>
      <c r="AH40" s="4"/>
      <c r="AI40" s="4"/>
      <c r="AJ40" s="4"/>
    </row>
    <row r="41" spans="1:36" ht="20" customHeight="1" x14ac:dyDescent="0.2">
      <c r="A41" s="229" t="s">
        <v>141</v>
      </c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7" t="s">
        <v>142</v>
      </c>
      <c r="P41" s="240"/>
      <c r="Q41" s="240"/>
      <c r="R41" s="267"/>
      <c r="S41" s="267"/>
      <c r="T41" s="267"/>
      <c r="U41" s="267"/>
      <c r="V41" s="267"/>
      <c r="W41" s="267"/>
      <c r="X41" s="267"/>
      <c r="Y41" s="18"/>
      <c r="Z41" s="267"/>
      <c r="AA41" s="267"/>
      <c r="AB41" s="267"/>
      <c r="AC41" s="267"/>
      <c r="AD41" s="4"/>
      <c r="AE41" s="4"/>
      <c r="AF41" s="4"/>
      <c r="AG41" s="4"/>
      <c r="AH41" s="4"/>
      <c r="AI41" s="4"/>
      <c r="AJ41" s="4"/>
    </row>
    <row r="42" spans="1:36" ht="20" customHeight="1" x14ac:dyDescent="0.2">
      <c r="A42" s="229" t="s">
        <v>143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6"/>
      <c r="Q42" s="6"/>
      <c r="R42" s="6"/>
      <c r="S42" s="6"/>
      <c r="T42" s="6"/>
      <c r="U42" s="267"/>
      <c r="V42" s="267"/>
      <c r="W42" s="267"/>
      <c r="X42" s="267"/>
      <c r="Y42" s="18"/>
      <c r="Z42" s="267"/>
      <c r="AA42" s="267"/>
      <c r="AB42" s="267"/>
      <c r="AC42" s="267"/>
      <c r="AD42" s="4"/>
      <c r="AE42" s="4"/>
      <c r="AF42" s="4"/>
      <c r="AG42" s="4"/>
      <c r="AH42" s="4"/>
      <c r="AI42" s="4"/>
      <c r="AJ42" s="4"/>
    </row>
    <row r="43" spans="1:36" ht="20" customHeight="1" x14ac:dyDescent="0.2">
      <c r="A43" s="229" t="s">
        <v>144</v>
      </c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8"/>
      <c r="Q43" s="267"/>
      <c r="R43" s="267"/>
      <c r="S43" s="52"/>
      <c r="T43" s="38"/>
      <c r="U43" s="267"/>
      <c r="V43" s="267"/>
      <c r="W43" s="267"/>
      <c r="X43" s="267"/>
      <c r="Y43" s="267"/>
      <c r="Z43" s="267"/>
      <c r="AA43" s="267"/>
      <c r="AB43" s="267"/>
      <c r="AC43" s="267"/>
      <c r="AD43" s="4"/>
      <c r="AE43" s="4"/>
      <c r="AF43" s="4"/>
      <c r="AG43" s="4"/>
      <c r="AH43" s="4"/>
      <c r="AI43" s="4"/>
      <c r="AJ43" s="4"/>
    </row>
    <row r="44" spans="1:36" ht="20" customHeight="1" x14ac:dyDescent="0.2">
      <c r="A44" s="229" t="s">
        <v>145</v>
      </c>
      <c r="B44" s="6"/>
      <c r="C44" s="6"/>
      <c r="D44" s="6"/>
      <c r="E44" s="6"/>
      <c r="F44" s="6"/>
      <c r="G44" s="6"/>
      <c r="H44" s="6"/>
      <c r="I44" s="6"/>
      <c r="J44" s="242"/>
      <c r="K44" s="242"/>
      <c r="L44" s="243" t="s">
        <v>146</v>
      </c>
      <c r="M44" s="267"/>
      <c r="N44" s="267"/>
      <c r="O44" s="267"/>
      <c r="P44" s="267"/>
      <c r="Q44" s="267"/>
      <c r="R44" s="267"/>
      <c r="S44" s="186"/>
      <c r="T44" s="38"/>
      <c r="U44" s="6"/>
      <c r="V44" s="6"/>
      <c r="W44" s="6"/>
      <c r="X44" s="6"/>
      <c r="Y44" s="6"/>
      <c r="Z44" s="6"/>
      <c r="AA44" s="6"/>
      <c r="AB44" s="6"/>
      <c r="AC44" s="6"/>
      <c r="AD44" s="4"/>
      <c r="AE44" s="4"/>
      <c r="AF44" s="4"/>
      <c r="AG44" s="4"/>
      <c r="AH44" s="4"/>
      <c r="AI44" s="4"/>
      <c r="AJ44" s="4"/>
    </row>
    <row r="45" spans="1:36" ht="20" customHeight="1" x14ac:dyDescent="0.2">
      <c r="A45" s="229" t="s">
        <v>147</v>
      </c>
      <c r="B45" s="6"/>
      <c r="C45" s="6"/>
      <c r="D45" s="6"/>
      <c r="E45" s="6"/>
      <c r="F45" s="244"/>
      <c r="G45" s="6"/>
      <c r="H45" s="6"/>
      <c r="I45" s="6"/>
      <c r="J45" s="6"/>
      <c r="K45" s="267"/>
      <c r="L45" s="243" t="s">
        <v>148</v>
      </c>
      <c r="M45" s="8"/>
      <c r="N45" s="8"/>
      <c r="O45" s="245"/>
      <c r="P45" s="227"/>
      <c r="Q45" s="8"/>
      <c r="R45" s="50"/>
      <c r="S45" s="186"/>
      <c r="T45" s="38"/>
      <c r="U45" s="6"/>
      <c r="V45" s="6"/>
      <c r="W45" s="55"/>
      <c r="X45" s="6"/>
      <c r="Y45" s="6"/>
      <c r="Z45" s="6"/>
      <c r="AA45" s="6"/>
      <c r="AB45" s="6"/>
      <c r="AC45" s="6"/>
      <c r="AD45" s="4"/>
      <c r="AE45" s="4"/>
      <c r="AF45" s="4"/>
      <c r="AG45" s="4"/>
      <c r="AH45" s="4"/>
      <c r="AI45" s="4"/>
      <c r="AJ45" s="4"/>
    </row>
    <row r="46" spans="1:36" ht="20" customHeight="1" x14ac:dyDescent="0.2">
      <c r="A46" s="245"/>
      <c r="B46" s="6"/>
      <c r="C46" s="6"/>
      <c r="D46" s="6"/>
      <c r="E46" s="240"/>
      <c r="F46" s="6"/>
      <c r="G46" s="6"/>
      <c r="H46" s="6"/>
      <c r="I46" s="6"/>
      <c r="J46" s="6"/>
      <c r="K46" s="242"/>
      <c r="L46" s="8"/>
      <c r="M46" s="242"/>
      <c r="N46" s="8"/>
      <c r="O46" s="8"/>
      <c r="P46" s="227"/>
      <c r="Q46" s="8"/>
      <c r="R46" s="50"/>
      <c r="S46" s="246"/>
      <c r="T46" s="38"/>
      <c r="U46" s="6"/>
      <c r="V46" s="6"/>
      <c r="W46" s="55"/>
      <c r="X46" s="6"/>
      <c r="Y46" s="57"/>
      <c r="Z46" s="6"/>
      <c r="AA46" s="6"/>
      <c r="AB46" s="6"/>
      <c r="AC46" s="6"/>
      <c r="AD46" s="4"/>
      <c r="AE46" s="4"/>
      <c r="AF46" s="4"/>
      <c r="AG46" s="4"/>
      <c r="AH46" s="4"/>
      <c r="AI46" s="4"/>
      <c r="AJ46" s="4"/>
    </row>
    <row r="47" spans="1:36" ht="20" customHeight="1" x14ac:dyDescent="0.25">
      <c r="A47" s="247"/>
      <c r="B47" s="266" t="s">
        <v>153</v>
      </c>
      <c r="C47" s="262"/>
      <c r="D47" s="263"/>
      <c r="E47" s="264"/>
      <c r="F47" s="265"/>
      <c r="G47" s="259"/>
      <c r="H47" s="6"/>
      <c r="I47" s="6"/>
      <c r="J47" s="6"/>
      <c r="K47" s="8"/>
      <c r="L47" s="248"/>
      <c r="M47" s="227"/>
      <c r="N47" s="242"/>
      <c r="O47" s="8"/>
      <c r="P47" s="68"/>
      <c r="Q47" s="68"/>
      <c r="R47" s="68"/>
      <c r="S47" s="246"/>
      <c r="T47" s="38"/>
      <c r="U47" s="6"/>
      <c r="V47" s="6"/>
      <c r="W47" s="55"/>
      <c r="X47" s="6"/>
      <c r="Y47" s="236"/>
      <c r="Z47" s="6"/>
      <c r="AA47" s="6"/>
      <c r="AB47" s="6"/>
      <c r="AC47" s="6"/>
      <c r="AD47" s="4"/>
      <c r="AE47" s="4"/>
      <c r="AF47" s="4"/>
      <c r="AG47" s="4"/>
      <c r="AH47" s="4"/>
      <c r="AI47" s="4"/>
      <c r="AJ47" s="4"/>
    </row>
    <row r="48" spans="1:36" ht="20" customHeight="1" x14ac:dyDescent="0.2">
      <c r="A48" s="28" t="s">
        <v>13</v>
      </c>
      <c r="B48" s="226"/>
      <c r="C48" s="255" t="s">
        <v>164</v>
      </c>
      <c r="D48" s="256"/>
      <c r="E48" s="257"/>
      <c r="F48" s="255"/>
      <c r="G48" s="259"/>
      <c r="H48" s="6"/>
      <c r="I48" s="6"/>
      <c r="J48" s="6"/>
      <c r="K48" s="8"/>
      <c r="L48" s="8"/>
      <c r="M48" s="4"/>
      <c r="N48" s="242"/>
      <c r="O48" s="8"/>
      <c r="P48" s="249"/>
      <c r="Q48" s="8"/>
      <c r="R48" s="250"/>
      <c r="S48" s="194"/>
      <c r="T48" s="38"/>
      <c r="U48" s="6"/>
      <c r="V48" s="6"/>
      <c r="W48" s="251"/>
      <c r="X48" s="4"/>
      <c r="Y48" s="6"/>
      <c r="Z48" s="6"/>
      <c r="AA48" s="6"/>
      <c r="AB48" s="6"/>
      <c r="AC48" s="6"/>
      <c r="AD48" s="4"/>
      <c r="AE48" s="4"/>
      <c r="AF48" s="4"/>
      <c r="AG48" s="4"/>
      <c r="AH48" s="4"/>
      <c r="AI48" s="4"/>
      <c r="AJ48" s="4"/>
    </row>
    <row r="49" spans="1:36" ht="20" customHeight="1" x14ac:dyDescent="0.2">
      <c r="A49" s="28" t="s">
        <v>18</v>
      </c>
      <c r="B49" s="226"/>
      <c r="C49" s="260"/>
      <c r="D49" s="256"/>
      <c r="E49" s="257"/>
      <c r="F49" s="255"/>
      <c r="G49" s="259"/>
      <c r="H49" s="6"/>
      <c r="I49" s="6"/>
      <c r="J49" s="6"/>
      <c r="K49" s="8"/>
      <c r="L49" s="8"/>
      <c r="M49" s="4"/>
      <c r="N49" s="227"/>
      <c r="O49" s="8"/>
      <c r="P49" s="249"/>
      <c r="Q49" s="8"/>
      <c r="R49" s="250"/>
      <c r="S49" s="8"/>
      <c r="T49" s="38"/>
      <c r="U49" s="6"/>
      <c r="V49" s="6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252"/>
      <c r="AI49" s="4"/>
      <c r="AJ49" s="65" t="s">
        <v>149</v>
      </c>
    </row>
    <row r="50" spans="1:36" ht="20" customHeight="1" x14ac:dyDescent="0.2">
      <c r="A50" s="43" t="s">
        <v>23</v>
      </c>
      <c r="B50" s="226"/>
      <c r="C50" s="258"/>
      <c r="D50" s="258"/>
      <c r="E50" s="257"/>
      <c r="F50" s="258"/>
      <c r="G50" s="259"/>
      <c r="H50" s="6"/>
      <c r="I50" s="6"/>
      <c r="J50" s="6"/>
      <c r="K50" s="8"/>
      <c r="L50" s="8"/>
      <c r="M50" s="4"/>
      <c r="N50" s="227"/>
      <c r="O50" s="8"/>
      <c r="P50" s="249"/>
      <c r="Q50" s="8"/>
      <c r="R50" s="250"/>
      <c r="S50" s="8"/>
      <c r="T50" s="6"/>
      <c r="U50" s="4"/>
      <c r="V50" s="4"/>
      <c r="W50" s="4"/>
      <c r="X50" s="238"/>
      <c r="Y50" s="6"/>
      <c r="Z50" s="6"/>
      <c r="AA50" s="6"/>
      <c r="AB50" s="6"/>
      <c r="AC50" s="6"/>
      <c r="AD50" s="4"/>
      <c r="AE50" s="4"/>
      <c r="AF50" s="4"/>
      <c r="AG50" s="4"/>
      <c r="AH50" s="4"/>
      <c r="AI50" s="4"/>
      <c r="AJ50" s="4"/>
    </row>
    <row r="51" spans="1:36" ht="20" customHeight="1" x14ac:dyDescent="0.2">
      <c r="A51" s="28" t="s">
        <v>150</v>
      </c>
      <c r="B51" s="226"/>
      <c r="C51" s="258"/>
      <c r="D51" s="258"/>
      <c r="E51" s="261"/>
      <c r="F51" s="258"/>
      <c r="G51" s="259"/>
      <c r="H51" s="6"/>
      <c r="I51" s="6"/>
      <c r="J51" s="6"/>
      <c r="K51" s="8"/>
      <c r="L51" s="8"/>
      <c r="M51" s="227"/>
      <c r="N51" s="227"/>
      <c r="O51" s="8"/>
      <c r="P51" s="249"/>
      <c r="Q51" s="8"/>
      <c r="R51" s="250"/>
      <c r="S51" s="8"/>
      <c r="T51" s="6"/>
      <c r="U51" s="6"/>
      <c r="V51" s="6"/>
      <c r="W51" s="6"/>
      <c r="X51" s="238"/>
      <c r="Y51" s="6"/>
      <c r="Z51" s="6"/>
      <c r="AA51" s="6"/>
      <c r="AB51" s="6"/>
      <c r="AC51" s="6"/>
      <c r="AD51" s="4"/>
      <c r="AE51" s="4"/>
      <c r="AF51" s="4"/>
      <c r="AG51" s="4"/>
      <c r="AH51" s="4"/>
      <c r="AI51" s="4"/>
      <c r="AJ51" s="4"/>
    </row>
    <row r="52" spans="1:36" ht="20" customHeight="1" x14ac:dyDescent="0.2">
      <c r="A52" s="43" t="s">
        <v>31</v>
      </c>
      <c r="B52" s="226"/>
      <c r="C52" s="258"/>
      <c r="D52" s="258"/>
      <c r="E52" s="258"/>
      <c r="F52" s="258"/>
      <c r="G52" s="259"/>
      <c r="H52" s="6"/>
      <c r="I52" s="6"/>
      <c r="J52" s="6"/>
      <c r="K52" s="8"/>
      <c r="L52" s="8"/>
      <c r="M52" s="8"/>
      <c r="N52" s="8"/>
      <c r="O52" s="8"/>
      <c r="P52" s="249"/>
      <c r="Q52" s="8"/>
      <c r="R52" s="250"/>
      <c r="S52" s="8"/>
      <c r="T52" s="6"/>
      <c r="U52" s="6"/>
      <c r="V52" s="6"/>
      <c r="W52" s="6"/>
      <c r="X52" s="6"/>
      <c r="Y52" s="6"/>
      <c r="Z52" s="6"/>
      <c r="AA52" s="6"/>
      <c r="AB52" s="6"/>
      <c r="AC52" s="6"/>
      <c r="AD52" s="4"/>
      <c r="AE52" s="4"/>
      <c r="AF52" s="4"/>
      <c r="AG52" s="4"/>
      <c r="AH52" s="4"/>
      <c r="AI52" s="4"/>
      <c r="AJ52" s="4"/>
    </row>
    <row r="53" spans="1:36" ht="20" customHeight="1" x14ac:dyDescent="0.2">
      <c r="A53" s="268" t="s">
        <v>151</v>
      </c>
      <c r="B53" s="269"/>
      <c r="C53" s="270"/>
      <c r="D53" s="270"/>
      <c r="E53" s="271"/>
      <c r="F53" s="270"/>
      <c r="G53" s="259"/>
      <c r="H53" s="6"/>
      <c r="I53" s="6"/>
      <c r="J53" s="6"/>
      <c r="K53" s="8"/>
      <c r="L53" s="8"/>
      <c r="M53" s="8"/>
      <c r="N53" s="8"/>
      <c r="O53" s="8"/>
      <c r="P53" s="249"/>
      <c r="Q53" s="8"/>
      <c r="R53" s="250"/>
      <c r="S53" s="8"/>
      <c r="T53" s="6"/>
      <c r="U53" s="6"/>
      <c r="V53" s="6"/>
      <c r="W53" s="6"/>
      <c r="X53" s="6"/>
      <c r="Y53" s="6"/>
      <c r="Z53" s="6"/>
      <c r="AA53" s="6"/>
      <c r="AB53" s="6"/>
      <c r="AC53" s="6"/>
      <c r="AD53" s="4"/>
      <c r="AE53" s="4"/>
      <c r="AF53" s="4"/>
      <c r="AG53" s="4"/>
      <c r="AH53" s="4"/>
      <c r="AI53" s="4"/>
      <c r="AJ53" s="4"/>
    </row>
    <row r="54" spans="1:36" ht="20" customHeight="1" x14ac:dyDescent="0.2">
      <c r="A54" s="272" t="s">
        <v>154</v>
      </c>
      <c r="B54" s="253"/>
      <c r="C54" s="55"/>
      <c r="D54" s="6"/>
      <c r="E54" s="6"/>
      <c r="F54" s="6"/>
      <c r="G54" s="6"/>
      <c r="H54" s="6"/>
      <c r="I54" s="6"/>
      <c r="J54" s="6"/>
      <c r="K54" s="8"/>
      <c r="L54" s="8"/>
      <c r="M54" s="8"/>
      <c r="N54" s="8"/>
      <c r="O54" s="8"/>
      <c r="P54" s="249"/>
      <c r="Q54" s="8"/>
      <c r="R54" s="250"/>
      <c r="S54" s="8"/>
      <c r="T54" s="6"/>
      <c r="U54" s="6"/>
      <c r="V54" s="6"/>
      <c r="W54" s="6"/>
      <c r="X54" s="6"/>
      <c r="Y54" s="6"/>
      <c r="Z54" s="6"/>
      <c r="AA54" s="6"/>
      <c r="AB54" s="6"/>
      <c r="AC54" s="6"/>
      <c r="AD54" s="4"/>
      <c r="AE54" s="4"/>
      <c r="AF54" s="4"/>
      <c r="AG54" s="4"/>
      <c r="AH54" s="4"/>
      <c r="AI54" s="4"/>
      <c r="AJ54" s="4"/>
    </row>
    <row r="55" spans="1:36" ht="20" customHeight="1" x14ac:dyDescent="0.2">
      <c r="A55" s="46"/>
      <c r="B55" s="6"/>
      <c r="C55" s="55"/>
      <c r="D55" s="6"/>
      <c r="E55" s="242"/>
      <c r="F55" s="6"/>
      <c r="G55" s="6"/>
      <c r="H55" s="6"/>
      <c r="I55" s="6"/>
      <c r="J55" s="6"/>
      <c r="K55" s="8"/>
      <c r="L55" s="8"/>
      <c r="M55" s="8"/>
      <c r="N55" s="8"/>
      <c r="O55" s="8"/>
      <c r="P55" s="249"/>
      <c r="Q55" s="8"/>
      <c r="R55" s="250"/>
      <c r="S55" s="8"/>
      <c r="T55" s="6"/>
      <c r="U55" s="6"/>
      <c r="V55" s="6"/>
      <c r="W55" s="6"/>
      <c r="X55" s="6"/>
      <c r="Y55" s="6"/>
      <c r="Z55" s="6"/>
      <c r="AA55" s="6"/>
      <c r="AB55" s="6"/>
      <c r="AC55" s="6"/>
      <c r="AD55" s="4"/>
      <c r="AE55" s="4"/>
      <c r="AF55" s="4"/>
      <c r="AG55" s="4"/>
      <c r="AH55" s="4"/>
      <c r="AI55" s="4"/>
      <c r="AJ55" s="4"/>
    </row>
    <row r="56" spans="1:36" ht="20" customHeight="1" x14ac:dyDescent="0.2">
      <c r="A56" s="6"/>
      <c r="B56" s="6"/>
      <c r="C56" s="6"/>
      <c r="D56" s="6"/>
      <c r="E56" s="6"/>
      <c r="F56" s="6"/>
      <c r="G56" s="4"/>
      <c r="H56" s="132"/>
      <c r="I56" s="132"/>
      <c r="J56" s="6"/>
      <c r="K56" s="8"/>
      <c r="L56" s="8"/>
      <c r="M56" s="8"/>
      <c r="N56" s="8"/>
      <c r="O56" s="8"/>
      <c r="P56" s="50"/>
      <c r="Q56" s="242"/>
      <c r="R56" s="250"/>
      <c r="S56" s="227"/>
      <c r="T56" s="6"/>
      <c r="U56" s="6"/>
      <c r="V56" s="6"/>
      <c r="W56" s="6"/>
      <c r="X56" s="6"/>
      <c r="Y56" s="6"/>
      <c r="Z56" s="6"/>
      <c r="AA56" s="6"/>
      <c r="AB56" s="6"/>
      <c r="AC56" s="6"/>
      <c r="AD56" s="4"/>
      <c r="AE56" s="4"/>
      <c r="AF56" s="4"/>
      <c r="AG56" s="4"/>
      <c r="AH56" s="4"/>
      <c r="AI56" s="4"/>
      <c r="AJ56" s="4"/>
    </row>
    <row r="57" spans="1:36" ht="20" customHeight="1" x14ac:dyDescent="0.2">
      <c r="A57" s="4"/>
      <c r="B57" s="6"/>
      <c r="C57" s="6"/>
      <c r="D57" s="6"/>
      <c r="E57" s="6"/>
      <c r="F57" s="6"/>
      <c r="G57" s="57"/>
      <c r="H57" s="57"/>
      <c r="I57" s="57"/>
      <c r="J57" s="227"/>
      <c r="K57" s="227"/>
      <c r="L57" s="227"/>
      <c r="M57" s="227"/>
      <c r="N57" s="227"/>
      <c r="O57" s="4"/>
      <c r="P57" s="4"/>
      <c r="Q57" s="4"/>
      <c r="R57" s="4"/>
      <c r="S57" s="227"/>
      <c r="T57" s="6"/>
      <c r="U57" s="6"/>
      <c r="V57" s="6"/>
      <c r="W57" s="6"/>
      <c r="X57" s="6"/>
      <c r="Y57" s="6"/>
      <c r="Z57" s="6"/>
      <c r="AA57" s="6"/>
      <c r="AB57" s="6"/>
      <c r="AC57" s="6"/>
      <c r="AD57" s="4"/>
      <c r="AE57" s="4"/>
      <c r="AF57" s="4"/>
      <c r="AG57" s="4"/>
      <c r="AH57" s="4"/>
      <c r="AI57" s="4"/>
      <c r="AJ57" s="4"/>
    </row>
    <row r="58" spans="1:36" ht="20" customHeight="1" x14ac:dyDescent="0.2">
      <c r="A58" s="4"/>
      <c r="B58" s="6"/>
      <c r="C58" s="6"/>
      <c r="D58" s="6"/>
      <c r="E58" s="6"/>
      <c r="F58" s="6"/>
      <c r="G58" s="57"/>
      <c r="H58" s="57"/>
      <c r="I58" s="57"/>
      <c r="J58" s="227"/>
      <c r="K58" s="4"/>
      <c r="L58" s="4"/>
      <c r="M58" s="4"/>
      <c r="N58" s="4"/>
      <c r="O58" s="4"/>
      <c r="P58" s="4"/>
      <c r="Q58" s="4"/>
      <c r="R58" s="4"/>
      <c r="S58" s="227"/>
      <c r="T58" s="6"/>
      <c r="U58" s="6"/>
      <c r="V58" s="6"/>
      <c r="W58" s="6"/>
      <c r="X58" s="6"/>
      <c r="Y58" s="6"/>
      <c r="Z58" s="6"/>
      <c r="AA58" s="6"/>
      <c r="AB58" s="6"/>
      <c r="AC58" s="6"/>
      <c r="AD58" s="4"/>
      <c r="AE58" s="4"/>
      <c r="AF58" s="4"/>
      <c r="AG58" s="4"/>
      <c r="AH58" s="4"/>
      <c r="AI58" s="4"/>
      <c r="AJ58" s="4"/>
    </row>
    <row r="59" spans="1:36" ht="20" customHeight="1" x14ac:dyDescent="0.2">
      <c r="A59" s="4"/>
      <c r="B59" s="6"/>
      <c r="C59" s="6"/>
      <c r="D59" s="6"/>
      <c r="E59" s="6"/>
      <c r="F59" s="6"/>
      <c r="G59" s="57"/>
      <c r="H59" s="57"/>
      <c r="I59" s="57"/>
      <c r="J59" s="4"/>
      <c r="K59" s="184"/>
      <c r="L59" s="227"/>
      <c r="M59" s="227"/>
      <c r="N59" s="227"/>
      <c r="O59" s="4"/>
      <c r="P59" s="186"/>
      <c r="Q59" s="55"/>
      <c r="R59" s="254"/>
      <c r="S59" s="227"/>
      <c r="T59" s="6"/>
      <c r="U59" s="6"/>
      <c r="V59" s="6"/>
      <c r="W59" s="6"/>
      <c r="X59" s="6"/>
      <c r="Y59" s="6"/>
      <c r="Z59" s="6"/>
      <c r="AA59" s="6"/>
      <c r="AB59" s="6"/>
      <c r="AC59" s="6"/>
      <c r="AD59" s="4"/>
      <c r="AE59" s="4"/>
      <c r="AF59" s="4"/>
      <c r="AG59" s="4"/>
      <c r="AH59" s="4"/>
      <c r="AI59" s="4"/>
      <c r="AJ59" s="4"/>
    </row>
    <row r="60" spans="1:36" ht="20" customHeight="1" x14ac:dyDescent="0.2">
      <c r="A60" s="4"/>
      <c r="B60" s="6"/>
      <c r="C60" s="6"/>
      <c r="D60" s="6"/>
      <c r="E60" s="6"/>
      <c r="F60" s="6"/>
      <c r="G60" s="57"/>
      <c r="H60" s="57"/>
      <c r="I60" s="57"/>
      <c r="J60" s="227"/>
      <c r="K60" s="184"/>
      <c r="L60" s="227"/>
      <c r="M60" s="4"/>
      <c r="N60" s="227"/>
      <c r="O60" s="4"/>
      <c r="P60" s="4"/>
      <c r="Q60" s="4"/>
      <c r="R60" s="4"/>
      <c r="S60" s="227"/>
      <c r="T60" s="6"/>
      <c r="U60" s="6"/>
      <c r="V60" s="6"/>
      <c r="W60" s="6"/>
      <c r="X60" s="6"/>
      <c r="Y60" s="6"/>
      <c r="Z60" s="6"/>
      <c r="AA60" s="6"/>
      <c r="AB60" s="6"/>
      <c r="AC60" s="6"/>
      <c r="AD60" s="4"/>
      <c r="AE60" s="4"/>
      <c r="AF60" s="4"/>
      <c r="AG60" s="4"/>
      <c r="AH60" s="4"/>
      <c r="AI60" s="4"/>
      <c r="AJ60" s="4"/>
    </row>
    <row r="61" spans="1:36" ht="20" customHeight="1" x14ac:dyDescent="0.2">
      <c r="A61" s="4"/>
      <c r="B61" s="6"/>
      <c r="C61" s="6"/>
      <c r="D61" s="6"/>
      <c r="E61" s="6"/>
      <c r="F61" s="6"/>
      <c r="G61" s="6"/>
      <c r="H61" s="6"/>
      <c r="I61" s="6"/>
      <c r="J61" s="227"/>
      <c r="K61" s="132"/>
      <c r="L61" s="227"/>
      <c r="M61" s="227"/>
      <c r="N61" s="227"/>
      <c r="O61" s="132"/>
      <c r="P61" s="227"/>
      <c r="Q61" s="227"/>
      <c r="R61" s="227"/>
      <c r="S61" s="8"/>
      <c r="T61" s="6"/>
      <c r="U61" s="6"/>
      <c r="V61" s="6"/>
      <c r="W61" s="6"/>
      <c r="X61" s="6"/>
      <c r="Y61" s="6"/>
      <c r="Z61" s="6"/>
      <c r="AA61" s="6"/>
      <c r="AB61" s="6"/>
      <c r="AC61" s="6"/>
      <c r="AD61" s="4"/>
      <c r="AE61" s="4"/>
      <c r="AF61" s="4"/>
      <c r="AG61" s="4"/>
      <c r="AH61" s="4"/>
      <c r="AI61" s="4"/>
      <c r="AJ61" s="4"/>
    </row>
    <row r="62" spans="1:36" ht="16" customHeight="1" x14ac:dyDescent="0.2">
      <c r="A62" s="4"/>
      <c r="B62" s="6"/>
      <c r="C62" s="6"/>
      <c r="D62" s="6"/>
      <c r="E62" s="6"/>
      <c r="F62" s="6"/>
      <c r="G62" s="6"/>
      <c r="H62" s="6"/>
      <c r="I62" s="6"/>
      <c r="J62" s="6"/>
      <c r="K62" s="8"/>
      <c r="L62" s="8"/>
      <c r="M62" s="8"/>
      <c r="N62" s="8"/>
      <c r="O62" s="8"/>
      <c r="P62" s="8"/>
      <c r="Q62" s="8"/>
      <c r="R62" s="8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4"/>
      <c r="AE62" s="4"/>
      <c r="AF62" s="4"/>
      <c r="AG62" s="4"/>
      <c r="AH62" s="4"/>
      <c r="AI62" s="4"/>
      <c r="AJ62" s="4"/>
    </row>
    <row r="63" spans="1:36" ht="15" customHeight="1" x14ac:dyDescent="0.2">
      <c r="A63" s="4"/>
      <c r="B63" s="6"/>
      <c r="C63" s="6"/>
      <c r="D63" s="6"/>
      <c r="E63" s="6"/>
      <c r="F63" s="6"/>
      <c r="G63" s="6"/>
      <c r="H63" s="6"/>
      <c r="I63" s="6"/>
      <c r="J63" s="6"/>
      <c r="K63" s="4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4"/>
      <c r="AE63" s="4"/>
      <c r="AF63" s="4"/>
      <c r="AG63" s="4"/>
      <c r="AH63" s="4"/>
      <c r="AI63" s="4"/>
      <c r="AJ63" s="4"/>
    </row>
    <row r="64" spans="1:36" ht="15" customHeight="1" x14ac:dyDescent="0.2">
      <c r="A64" s="4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4"/>
      <c r="AE64" s="4"/>
      <c r="AF64" s="4"/>
      <c r="AG64" s="4"/>
      <c r="AH64" s="4"/>
      <c r="AI64" s="4"/>
      <c r="AJ64" s="4"/>
    </row>
    <row r="65" spans="1:36" ht="15" customHeight="1" x14ac:dyDescent="0.2">
      <c r="A65" s="4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4"/>
      <c r="AE65" s="4"/>
      <c r="AF65" s="4"/>
      <c r="AG65" s="4"/>
      <c r="AH65" s="4"/>
      <c r="AI65" s="4"/>
      <c r="AJ65" s="4"/>
    </row>
    <row r="66" spans="1:36" ht="15" customHeight="1" x14ac:dyDescent="0.2">
      <c r="A66" s="4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4"/>
      <c r="AE66" s="4"/>
      <c r="AF66" s="4"/>
      <c r="AG66" s="4"/>
      <c r="AH66" s="4"/>
      <c r="AI66" s="4"/>
      <c r="AJ66" s="4"/>
    </row>
    <row r="67" spans="1:36" ht="15" customHeight="1" x14ac:dyDescent="0.2">
      <c r="A67" s="4"/>
      <c r="B67" s="4"/>
      <c r="C67" s="4"/>
      <c r="D67" s="4"/>
      <c r="E67" s="4"/>
      <c r="F67" s="6"/>
      <c r="G67" s="4"/>
      <c r="H67" s="4"/>
      <c r="I67" s="4"/>
      <c r="J67" s="4"/>
      <c r="K67" s="6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ht="1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6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ht="1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6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ht="1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6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</sheetData>
  <phoneticPr fontId="52" type="noConversion"/>
  <conditionalFormatting sqref="G5 G7:G10 H9 M16 L17 F34 E35 G50">
    <cfRule type="cellIs" dxfId="0" priority="3" stopIfTrue="1" operator="lessThan">
      <formula>0</formula>
    </cfRule>
  </conditionalFormatting>
  <pageMargins left="0.39" right="0.39" top="0.39" bottom="0.39" header="0.51" footer="0.51"/>
  <pageSetup scale="65"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Fertiliser Order NZ kg.xls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2017-02-24T22:16:51Z</dcterms:modified>
</cp:coreProperties>
</file>