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016"/>
  <workbookPr date1904="1"/>
  <mc:AlternateContent xmlns:mc="http://schemas.openxmlformats.org/markup-compatibility/2006">
    <mc:Choice Requires="x15">
      <x15ac:absPath xmlns:x15ac="http://schemas.microsoft.com/office/spreadsheetml/2010/11/ac" url="/Users/vaughanjones/Documents/Book/Excel Spreadsheets/"/>
    </mc:Choice>
  </mc:AlternateContent>
  <bookViews>
    <workbookView xWindow="920" yWindow="460" windowWidth="15960" windowHeight="17540"/>
  </bookViews>
  <sheets>
    <sheet name="Irrigation Calculations.xls" sheetId="1" r:id="rId1"/>
  </sheets>
  <calcPr calcId="150001" iterateCount="0" iterateDelta="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47" i="1" l="1"/>
  <c r="B47" i="1"/>
  <c r="D47" i="1"/>
  <c r="C19" i="1"/>
  <c r="D36" i="1"/>
  <c r="D37" i="1"/>
  <c r="B27" i="1"/>
  <c r="B38" i="1"/>
  <c r="D38" i="1"/>
  <c r="D39" i="1"/>
  <c r="D40" i="1"/>
  <c r="D41" i="1"/>
  <c r="D43" i="1"/>
  <c r="D22" i="1"/>
  <c r="D23" i="1"/>
  <c r="D24" i="1"/>
  <c r="C25" i="1"/>
  <c r="D25" i="1"/>
  <c r="D26" i="1"/>
  <c r="D27" i="1"/>
  <c r="B28" i="1"/>
  <c r="D28" i="1"/>
  <c r="B29" i="1"/>
  <c r="D29" i="1"/>
  <c r="B30" i="1"/>
  <c r="C30" i="1"/>
  <c r="D30" i="1"/>
  <c r="B31" i="1"/>
  <c r="C31" i="1"/>
  <c r="D31" i="1"/>
  <c r="D32" i="1"/>
  <c r="D33" i="1"/>
  <c r="D44" i="1"/>
  <c r="C22" i="1"/>
  <c r="D45" i="1"/>
  <c r="C36" i="1"/>
  <c r="H30" i="1"/>
  <c r="G30" i="1"/>
  <c r="F30" i="1"/>
  <c r="C23" i="1"/>
  <c r="C18" i="1"/>
  <c r="C17" i="1"/>
  <c r="B17" i="1"/>
  <c r="C16" i="1"/>
  <c r="B16" i="1"/>
  <c r="C13" i="1"/>
  <c r="B13" i="1"/>
  <c r="C14" i="1"/>
</calcChain>
</file>

<file path=xl/sharedStrings.xml><?xml version="1.0" encoding="utf-8"?>
<sst xmlns="http://schemas.openxmlformats.org/spreadsheetml/2006/main" count="116" uniqueCount="110">
  <si>
    <t xml:space="preserve">Calculate the feasibility of irrigation on your farm.  Ensure there is an ample source of approved water. </t>
  </si>
  <si>
    <t>Name</t>
  </si>
  <si>
    <t xml:space="preserve">Irrigation can be like buying more land, but cost less. Read all the details below and to the right and then enter your figures. </t>
  </si>
  <si>
    <t>Instructions are in red. Don’t type over blue cells, they contain formulae.</t>
  </si>
  <si>
    <t xml:space="preserve">As land prices and payouts increase irrigation becomes more cost effective.  </t>
  </si>
  <si>
    <t>Save this spreadsheet with the information on irrigation and open a copy to enter your figures.</t>
  </si>
  <si>
    <t xml:space="preserve">Read the Read First file on the VJ disc to help you get the best out of all spreadsheets.  </t>
  </si>
  <si>
    <t>The figures in B8 to C18 are actuals in Northland, NZ dairy farm figures.</t>
  </si>
  <si>
    <t>Save As in your name and enter your figures over the bold ones.</t>
  </si>
  <si>
    <t xml:space="preserve">Enter yours and update figures over the bold ones to calculate the feasibility of irrigation on your farm.  </t>
  </si>
  <si>
    <t>If required enter acres instead of hectares and change wording</t>
  </si>
  <si>
    <t>Not-Irrigated</t>
  </si>
  <si>
    <t>Irrigated</t>
  </si>
  <si>
    <t xml:space="preserve">Keep formula cells (blue) locked so as to not lose them. If you lose a formula copy it from the original spreadsheet. </t>
  </si>
  <si>
    <t>Year</t>
  </si>
  <si>
    <t>'04/5</t>
  </si>
  <si>
    <t>'05/6</t>
  </si>
  <si>
    <t xml:space="preserve">The % profit from irrigating (D45) is about 80% of the % DM increase (C18). </t>
  </si>
  <si>
    <t>Total effective ha</t>
  </si>
  <si>
    <t xml:space="preserve">Using this approximate figure gives a quick calculation and saves entering your figures. </t>
  </si>
  <si>
    <t>Effective ha irrigated</t>
  </si>
  <si>
    <t xml:space="preserve">Before printing, highlight all and go to Fill Color &gt; No color. </t>
  </si>
  <si>
    <t># Cows</t>
  </si>
  <si>
    <t>Irrigation capital cost</t>
  </si>
  <si>
    <t>Dry matter (DM) grown</t>
  </si>
  <si>
    <t>Extra DM grown under irrigation</t>
  </si>
  <si>
    <t>kg MS produced</t>
  </si>
  <si>
    <t xml:space="preserve"> Pasture Growth Figures in DM/ha/day</t>
  </si>
  <si>
    <t>kg MS/Cow/annum</t>
  </si>
  <si>
    <t>Northland</t>
  </si>
  <si>
    <t>Waikato</t>
  </si>
  <si>
    <t xml:space="preserve">&lt; Enter your area in F and G. </t>
  </si>
  <si>
    <t>kg MS/ha/annum</t>
  </si>
  <si>
    <t>Increased pasture DM production</t>
  </si>
  <si>
    <t>Jan</t>
  </si>
  <si>
    <t>Extra kg MS pa at 95% consumption</t>
  </si>
  <si>
    <t>Feb</t>
  </si>
  <si>
    <t># Days irrigated</t>
  </si>
  <si>
    <t>Mar</t>
  </si>
  <si>
    <t>Irrigation Costs</t>
  </si>
  <si>
    <t>Costs pa</t>
  </si>
  <si>
    <t>Apr</t>
  </si>
  <si>
    <t>Interest</t>
  </si>
  <si>
    <t>May</t>
  </si>
  <si>
    <t>Depreciation</t>
  </si>
  <si>
    <t>Jun</t>
  </si>
  <si>
    <t>Electricity units. Enter your costs.</t>
  </si>
  <si>
    <t>Jul</t>
  </si>
  <si>
    <t>Repairs &amp; Maintenance pa</t>
  </si>
  <si>
    <t>Aug</t>
  </si>
  <si>
    <t>ATV and labour hours/day</t>
  </si>
  <si>
    <t>Sep</t>
  </si>
  <si>
    <t>Interest on value of extra cows</t>
  </si>
  <si>
    <t>Oct</t>
  </si>
  <si>
    <t>Possible cows losses at 1%</t>
  </si>
  <si>
    <t>Nov</t>
  </si>
  <si>
    <t>Extra fertiliser/ha for pasture fed</t>
  </si>
  <si>
    <t>Dec</t>
  </si>
  <si>
    <t>Extra health, minerals, AB, Testing.</t>
  </si>
  <si>
    <t>Total pa</t>
  </si>
  <si>
    <t>Extra milking, water &amp; lane costs</t>
  </si>
  <si>
    <t xml:space="preserve">The figures above show that irrigation in the Waikato is not as profitable as in Northland and other dry areas. </t>
  </si>
  <si>
    <t>Other costs</t>
  </si>
  <si>
    <t>Total</t>
  </si>
  <si>
    <t xml:space="preserve"> Extra Income &amp; Savings</t>
  </si>
  <si>
    <t>Income pa</t>
  </si>
  <si>
    <t>Extra Income at MS payout of</t>
  </si>
  <si>
    <t>Or at cents/litre</t>
  </si>
  <si>
    <t>Extra value of calves less 5% losses</t>
  </si>
  <si>
    <t>Value of lower health costs/cow</t>
  </si>
  <si>
    <t>Savings/ha in weed control</t>
  </si>
  <si>
    <t>Savings in reseeding pastures/ha/yr</t>
  </si>
  <si>
    <t>Other savings</t>
  </si>
  <si>
    <t>Increased earnings/year</t>
  </si>
  <si>
    <t>Quick Calculation -</t>
  </si>
  <si>
    <t>Net profit per annum</t>
  </si>
  <si>
    <t>% profit from irrigation</t>
  </si>
  <si>
    <t>$/kg of MS to calculate farm value</t>
  </si>
  <si>
    <t>Higher production increases farm value</t>
  </si>
  <si>
    <t>Tax free profit - once only.</t>
  </si>
  <si>
    <t>Under Irrigation</t>
  </si>
  <si>
    <t xml:space="preserve">Pastures, soils, animal health and conception rates improve. Facial excema decreases. </t>
  </si>
  <si>
    <t xml:space="preserve">Cows add condition and grow bigger because of being well fed all year. </t>
  </si>
  <si>
    <t xml:space="preserve">Young stock grow faster over summer and grow bigger. </t>
  </si>
  <si>
    <t xml:space="preserve">12 hour and longer sprinkler irrigation increases fusarium infection in ryegrass more than one hour or flood irrigation. </t>
  </si>
  <si>
    <t xml:space="preserve">More animals may be needed to consume the same area of pasture, but the main benefit is more shoulder milk is produced from the same number of cows. </t>
  </si>
  <si>
    <t xml:space="preserve">This means that while overall production will increase, peak production may not, so more Peak Shares may not be not be necesary. </t>
  </si>
  <si>
    <t xml:space="preserve">Pastures last longer because they are not over-grazed and drought affected, saving oversowing and regrassing costs.  </t>
  </si>
  <si>
    <t xml:space="preserve">Clovers become stronger, increase and make more nitrogen per ha over a the whole year. </t>
  </si>
  <si>
    <t xml:space="preserve">Grown or bought maize green feed or silage costs about 40 cents a kg DM fed. Pasture is just grazed.  </t>
  </si>
  <si>
    <t>Pasture grown in summer is worth up to 40c/kg DM which is the approximate cost of bought feed.</t>
  </si>
  <si>
    <t xml:space="preserve">Dryland cows loose weight in dry summers, while those on irrigated pastures gain weight, sometimes saving having to increase condition scores with expensive winter feed. </t>
  </si>
  <si>
    <t xml:space="preserve">If irrigation water runs out, the above figures change substantially. Investment costs and higher stocking rates continue with no benefits. </t>
  </si>
  <si>
    <t xml:space="preserve">Irrigating at three day intervals in warm areas gives 30% more DM production than at 12 day intervals and gives more efficient water use. </t>
  </si>
  <si>
    <t>Irrigation Systems - Small</t>
  </si>
  <si>
    <t xml:space="preserve">One Ecostream travelling irrigator covers a 28 metres (90 ft) diameter and pulls 150 metres (500 ft) of 50 mm (2 inch) pipe. </t>
  </si>
  <si>
    <t>It has an uncomplicated design with fewer moving parts than ratchet irrigators.</t>
  </si>
  <si>
    <t>Gravity can operate Ecostreams because they require such low pressure (12 psi).</t>
  </si>
  <si>
    <t xml:space="preserve">Ecostream is also ideal for spreading dairy effluent because their stall pressure is low reducing the chance of spreading too much in one place.  </t>
  </si>
  <si>
    <t xml:space="preserve">Spreading fresh effluent spread during milking from 200 cows saves $3,500/year in fertilizer each year. </t>
  </si>
  <si>
    <t xml:space="preserve">Each Ecostream irrigator operating 20 hours/day (conservative and allowing moving time) can cover one ha/day or 9 ha (23 acres) in nine days before returning. </t>
  </si>
  <si>
    <t>Shifting to the next paddock takes about 20 minutes per irrigator with an ATV or utility.</t>
  </si>
  <si>
    <t>Evapotranspiration loses 4~9 mm in worst heat and wind in Australia</t>
  </si>
  <si>
    <t xml:space="preserve">Pod systems are also low cost, but very high moving costs with quads (four wheelers) costing up to $20,000 and transmissions wearing out within a few years. </t>
  </si>
  <si>
    <t>Irrigation Systems - Large</t>
  </si>
  <si>
    <t xml:space="preserve">Pivot irrigators cost a lot more to install, but take a lot less staff to operate and give more efficient use of water and spread more evenly. </t>
  </si>
  <si>
    <t xml:space="preserve">Running pumps at night can use cheaper electricity and be more efficient without wind and heat evaporation. </t>
  </si>
  <si>
    <t xml:space="preserve">Irrigation is more profitable on farms large enough to use the total capital expenditure effectively. </t>
  </si>
  <si>
    <t xml:space="preserve">Buying more land can be more profitable than buying a large system. </t>
  </si>
  <si>
    <t xml:space="preserve">See www.fieldays.co.nz  &gt; Exhibitor by category &gt; Irrigation.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</si>
</sst>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d&quot; &quot;mmm&quot; &quot;yy"/>
    <numFmt numFmtId="165" formatCode="&quot;$&quot;#,##0"/>
    <numFmt numFmtId="166" formatCode="#,##0%"/>
    <numFmt numFmtId="167" formatCode="&quot;$&quot;0.00;&quot;-&quot;&quot;$&quot;0.00"/>
    <numFmt numFmtId="168" formatCode="0.0%"/>
    <numFmt numFmtId="169" formatCode="#,##0.0"/>
  </numFmts>
  <fonts count="10" x14ac:knownFonts="1">
    <font>
      <sz val="10"/>
      <color indexed="8"/>
      <name val="Geneva"/>
    </font>
    <font>
      <b/>
      <sz val="14"/>
      <color indexed="8"/>
      <name val="Times New Roman"/>
    </font>
    <font>
      <sz val="12"/>
      <color indexed="8"/>
      <name val="Times New Roman"/>
    </font>
    <font>
      <b/>
      <sz val="12"/>
      <color indexed="8"/>
      <name val="Times New Roman"/>
    </font>
    <font>
      <sz val="12"/>
      <color indexed="11"/>
      <name val="Times New Roman"/>
    </font>
    <font>
      <b/>
      <sz val="12"/>
      <color indexed="11"/>
      <name val="Times New Roman"/>
    </font>
    <font>
      <u/>
      <sz val="12"/>
      <color indexed="8"/>
      <name val="Times New Roman"/>
    </font>
    <font>
      <sz val="10"/>
      <color indexed="8"/>
      <name val="Times New Roman"/>
    </font>
    <font>
      <b/>
      <u/>
      <sz val="12"/>
      <color indexed="8"/>
      <name val="Times New Roman"/>
    </font>
    <font>
      <b/>
      <sz val="10"/>
      <color indexed="8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0"/>
        <bgColor auto="1"/>
      </patternFill>
    </fill>
    <fill>
      <patternFill patternType="solid">
        <fgColor indexed="12"/>
        <bgColor auto="1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57">
    <xf numFmtId="0" fontId="0" fillId="0" borderId="0" xfId="0" applyFont="1" applyAlignment="1"/>
    <xf numFmtId="0" fontId="0" fillId="0" borderId="0" xfId="0" applyNumberFormat="1" applyFont="1" applyAlignment="1"/>
    <xf numFmtId="49" fontId="1" fillId="2" borderId="1" xfId="0" applyNumberFormat="1" applyFont="1" applyFill="1" applyBorder="1" applyAlignment="1">
      <alignment horizontal="left"/>
    </xf>
    <xf numFmtId="0" fontId="2" fillId="2" borderId="1" xfId="0" applyNumberFormat="1" applyFont="1" applyFill="1" applyBorder="1" applyAlignment="1"/>
    <xf numFmtId="164" fontId="3" fillId="3" borderId="1" xfId="0" applyNumberFormat="1" applyFont="1" applyFill="1" applyBorder="1" applyAlignment="1">
      <alignment horizontal="center"/>
    </xf>
    <xf numFmtId="49" fontId="3" fillId="2" borderId="1" xfId="0" applyNumberFormat="1" applyFont="1" applyFill="1" applyBorder="1" applyAlignment="1"/>
    <xf numFmtId="49" fontId="2" fillId="3" borderId="1" xfId="0" applyNumberFormat="1" applyFont="1" applyFill="1" applyBorder="1" applyAlignment="1"/>
    <xf numFmtId="0" fontId="0" fillId="2" borderId="1" xfId="0" applyFont="1" applyFill="1" applyBorder="1" applyAlignment="1"/>
    <xf numFmtId="49" fontId="4" fillId="2" borderId="1" xfId="0" applyNumberFormat="1" applyFont="1" applyFill="1" applyBorder="1" applyAlignment="1">
      <alignment horizontal="left"/>
    </xf>
    <xf numFmtId="49" fontId="5" fillId="2" borderId="1" xfId="0" applyNumberFormat="1" applyFont="1" applyFill="1" applyBorder="1" applyAlignment="1"/>
    <xf numFmtId="49" fontId="4" fillId="2" borderId="1" xfId="0" applyNumberFormat="1" applyFont="1" applyFill="1" applyBorder="1" applyAlignment="1"/>
    <xf numFmtId="0" fontId="2" fillId="2" borderId="1" xfId="0" applyNumberFormat="1" applyFont="1" applyFill="1" applyBorder="1" applyAlignment="1">
      <alignment horizontal="right"/>
    </xf>
    <xf numFmtId="49" fontId="6" fillId="2" borderId="1" xfId="0" applyNumberFormat="1" applyFont="1" applyFill="1" applyBorder="1" applyAlignment="1">
      <alignment horizontal="center"/>
    </xf>
    <xf numFmtId="0" fontId="6" fillId="2" borderId="1" xfId="0" applyNumberFormat="1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right"/>
    </xf>
    <xf numFmtId="49" fontId="3" fillId="3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0" fontId="3" fillId="3" borderId="1" xfId="0" applyNumberFormat="1" applyFont="1" applyFill="1" applyBorder="1" applyAlignment="1">
      <alignment horizontal="center"/>
    </xf>
    <xf numFmtId="0" fontId="3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0" fontId="7" fillId="2" borderId="1" xfId="0" applyNumberFormat="1" applyFont="1" applyFill="1" applyBorder="1" applyAlignment="1"/>
    <xf numFmtId="3" fontId="3" fillId="3" borderId="1" xfId="0" applyNumberFormat="1" applyFont="1" applyFill="1" applyBorder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3" fontId="2" fillId="4" borderId="1" xfId="0" applyNumberFormat="1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left"/>
    </xf>
    <xf numFmtId="49" fontId="3" fillId="2" borderId="1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center"/>
    </xf>
    <xf numFmtId="166" fontId="2" fillId="4" borderId="1" xfId="0" applyNumberFormat="1" applyFont="1" applyFill="1" applyBorder="1" applyAlignment="1">
      <alignment horizontal="center"/>
    </xf>
    <xf numFmtId="3" fontId="6" fillId="2" borderId="1" xfId="0" applyNumberFormat="1" applyFont="1" applyFill="1" applyBorder="1" applyAlignment="1">
      <alignment horizontal="center"/>
    </xf>
    <xf numFmtId="49" fontId="6" fillId="2" borderId="1" xfId="0" applyNumberFormat="1" applyFont="1" applyFill="1" applyBorder="1" applyAlignment="1">
      <alignment horizontal="right"/>
    </xf>
    <xf numFmtId="9" fontId="3" fillId="3" borderId="1" xfId="0" applyNumberFormat="1" applyFont="1" applyFill="1" applyBorder="1" applyAlignment="1">
      <alignment horizontal="center"/>
    </xf>
    <xf numFmtId="165" fontId="2" fillId="4" borderId="1" xfId="0" applyNumberFormat="1" applyFont="1" applyFill="1" applyBorder="1" applyAlignment="1">
      <alignment horizontal="center"/>
    </xf>
    <xf numFmtId="167" fontId="3" fillId="3" borderId="1" xfId="0" applyNumberFormat="1" applyFont="1" applyFill="1" applyBorder="1" applyAlignment="1">
      <alignment horizontal="center"/>
    </xf>
    <xf numFmtId="9" fontId="2" fillId="3" borderId="1" xfId="0" applyNumberFormat="1" applyFont="1" applyFill="1" applyBorder="1" applyAlignment="1">
      <alignment horizontal="center"/>
    </xf>
    <xf numFmtId="0" fontId="2" fillId="4" borderId="1" xfId="0" applyNumberFormat="1" applyFont="1" applyFill="1" applyBorder="1" applyAlignment="1">
      <alignment horizontal="center"/>
    </xf>
    <xf numFmtId="0" fontId="8" fillId="3" borderId="1" xfId="0" applyNumberFormat="1" applyFont="1" applyFill="1" applyBorder="1" applyAlignment="1">
      <alignment horizontal="center"/>
    </xf>
    <xf numFmtId="3" fontId="6" fillId="4" borderId="1" xfId="0" applyNumberFormat="1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right"/>
    </xf>
    <xf numFmtId="3" fontId="2" fillId="4" borderId="2" xfId="0" applyNumberFormat="1" applyFont="1" applyFill="1" applyBorder="1" applyAlignment="1">
      <alignment horizontal="center"/>
    </xf>
    <xf numFmtId="165" fontId="2" fillId="4" borderId="3" xfId="0" applyNumberFormat="1" applyFont="1" applyFill="1" applyBorder="1" applyAlignment="1">
      <alignment horizontal="center"/>
    </xf>
    <xf numFmtId="3" fontId="2" fillId="3" borderId="1" xfId="0" applyNumberFormat="1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right"/>
    </xf>
    <xf numFmtId="167" fontId="2" fillId="2" borderId="1" xfId="0" applyNumberFormat="1" applyFont="1" applyFill="1" applyBorder="1" applyAlignment="1">
      <alignment horizontal="center"/>
    </xf>
    <xf numFmtId="9" fontId="2" fillId="2" borderId="1" xfId="0" applyNumberFormat="1" applyFont="1" applyFill="1" applyBorder="1" applyAlignment="1">
      <alignment horizontal="center"/>
    </xf>
    <xf numFmtId="4" fontId="2" fillId="2" borderId="1" xfId="0" applyNumberFormat="1" applyFont="1" applyFill="1" applyBorder="1" applyAlignment="1">
      <alignment horizontal="right"/>
    </xf>
    <xf numFmtId="168" fontId="6" fillId="2" borderId="1" xfId="0" applyNumberFormat="1" applyFont="1" applyFill="1" applyBorder="1" applyAlignment="1">
      <alignment horizontal="center"/>
    </xf>
    <xf numFmtId="168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/>
    <xf numFmtId="169" fontId="2" fillId="2" borderId="1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left"/>
    </xf>
    <xf numFmtId="167" fontId="2" fillId="2" borderId="1" xfId="0" applyNumberFormat="1" applyFont="1" applyFill="1" applyBorder="1" applyAlignment="1">
      <alignment horizontal="left"/>
    </xf>
    <xf numFmtId="9" fontId="3" fillId="2" borderId="1" xfId="0" applyNumberFormat="1" applyFont="1" applyFill="1" applyBorder="1" applyAlignment="1">
      <alignment horizontal="center"/>
    </xf>
    <xf numFmtId="167" fontId="2" fillId="2" borderId="1" xfId="0" applyNumberFormat="1" applyFont="1" applyFill="1" applyBorder="1" applyAlignment="1">
      <alignment horizontal="right"/>
    </xf>
    <xf numFmtId="167" fontId="2" fillId="2" borderId="1" xfId="0" applyNumberFormat="1" applyFont="1" applyFill="1" applyBorder="1" applyAlignment="1"/>
    <xf numFmtId="0" fontId="2" fillId="2" borderId="1" xfId="0" applyNumberFormat="1" applyFont="1" applyFill="1" applyBorder="1" applyAlignment="1">
      <alignment horizontal="left" wrapText="1"/>
    </xf>
    <xf numFmtId="49" fontId="9" fillId="2" borderId="1" xfId="0" applyNumberFormat="1" applyFont="1" applyFill="1" applyBorder="1" applyAlignment="1">
      <alignment horizontal="center"/>
    </xf>
    <xf numFmtId="15" fontId="9" fillId="2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PivotStyle="PivotStyleMedium7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FEFB00"/>
      <rgbColor rgb="FFFF2600"/>
      <rgbColor rgb="FF61E1EB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2"/>
  <sheetViews>
    <sheetView showGridLines="0" tabSelected="1" workbookViewId="0">
      <selection activeCell="F3" sqref="F3"/>
    </sheetView>
  </sheetViews>
  <sheetFormatPr baseColWidth="10" defaultColWidth="10.85546875" defaultRowHeight="12" customHeight="1" x14ac:dyDescent="0.2"/>
  <cols>
    <col min="1" max="1" width="32.85546875" style="1" customWidth="1"/>
    <col min="2" max="2" width="11.7109375" style="1" customWidth="1"/>
    <col min="3" max="4" width="10.140625" style="1" customWidth="1"/>
    <col min="5" max="5" width="6.85546875" style="1" customWidth="1"/>
    <col min="6" max="6" width="15.85546875" style="1" customWidth="1"/>
    <col min="7" max="7" width="17.85546875" style="1" customWidth="1"/>
    <col min="8" max="8" width="11.7109375" style="1" customWidth="1"/>
    <col min="9" max="9" width="10.42578125" style="1" customWidth="1"/>
    <col min="10" max="10" width="5.85546875" style="1" customWidth="1"/>
    <col min="11" max="11" width="5.28515625" style="1" customWidth="1"/>
    <col min="12" max="12" width="4.42578125" style="1" customWidth="1"/>
    <col min="13" max="13" width="7.42578125" style="1" customWidth="1"/>
    <col min="14" max="15" width="6.42578125" style="1" customWidth="1"/>
    <col min="16" max="16" width="5.42578125" style="1" customWidth="1"/>
    <col min="17" max="17" width="8.42578125" style="1" customWidth="1"/>
    <col min="18" max="18" width="8" style="1" customWidth="1"/>
    <col min="19" max="20" width="8.42578125" style="1" customWidth="1"/>
    <col min="21" max="256" width="10.85546875" customWidth="1"/>
  </cols>
  <sheetData>
    <row r="1" spans="1:20" ht="18" customHeight="1" x14ac:dyDescent="0.2">
      <c r="A1" s="2" t="s">
        <v>0</v>
      </c>
      <c r="B1" s="3"/>
      <c r="C1" s="3"/>
      <c r="D1" s="3"/>
      <c r="E1" s="3"/>
      <c r="F1" s="3"/>
      <c r="G1" s="3"/>
      <c r="H1" s="4">
        <v>41329</v>
      </c>
      <c r="I1" s="5"/>
      <c r="J1" s="6" t="s">
        <v>1</v>
      </c>
      <c r="K1" s="3"/>
      <c r="L1" s="3"/>
      <c r="M1" s="3"/>
      <c r="N1" s="3"/>
      <c r="O1" s="3"/>
      <c r="P1" s="3"/>
      <c r="Q1" s="7"/>
      <c r="R1" s="7"/>
      <c r="S1" s="7"/>
      <c r="T1" s="7"/>
    </row>
    <row r="2" spans="1:20" ht="18" customHeight="1" x14ac:dyDescent="0.2">
      <c r="A2" s="8" t="s">
        <v>2</v>
      </c>
      <c r="B2" s="3"/>
      <c r="C2" s="3"/>
      <c r="D2" s="3"/>
      <c r="E2" s="3"/>
      <c r="F2" s="3"/>
      <c r="G2" s="3"/>
      <c r="H2" s="3"/>
      <c r="I2" s="9" t="s">
        <v>3</v>
      </c>
      <c r="J2" s="3"/>
      <c r="K2" s="3"/>
      <c r="L2" s="3"/>
      <c r="M2" s="3"/>
      <c r="N2" s="3"/>
      <c r="O2" s="3"/>
      <c r="P2" s="3"/>
      <c r="Q2" s="7"/>
      <c r="R2" s="7"/>
      <c r="S2" s="7"/>
      <c r="T2" s="7"/>
    </row>
    <row r="3" spans="1:20" ht="18" customHeight="1" x14ac:dyDescent="0.2">
      <c r="A3" s="10" t="s">
        <v>4</v>
      </c>
      <c r="B3" s="3"/>
      <c r="C3" s="3"/>
      <c r="D3" s="3"/>
      <c r="E3" s="3"/>
      <c r="F3" s="3"/>
      <c r="G3" s="5"/>
      <c r="H3" s="3"/>
      <c r="I3" s="11"/>
      <c r="J3" s="3"/>
      <c r="K3" s="3"/>
      <c r="L3" s="3"/>
      <c r="M3" s="3"/>
      <c r="N3" s="3"/>
      <c r="O3" s="3"/>
      <c r="P3" s="3"/>
      <c r="Q3" s="7"/>
      <c r="R3" s="7"/>
      <c r="S3" s="7"/>
      <c r="T3" s="7"/>
    </row>
    <row r="4" spans="1:20" ht="18" customHeight="1" x14ac:dyDescent="0.2">
      <c r="A4" s="8" t="s">
        <v>5</v>
      </c>
      <c r="B4" s="3"/>
      <c r="C4" s="3"/>
      <c r="D4" s="3"/>
      <c r="E4" s="3"/>
      <c r="F4" s="3"/>
      <c r="G4" s="10" t="s">
        <v>6</v>
      </c>
      <c r="H4" s="3"/>
      <c r="I4" s="3"/>
      <c r="J4" s="3"/>
      <c r="K4" s="3"/>
      <c r="L4" s="3"/>
      <c r="M4" s="3"/>
      <c r="N4" s="3"/>
      <c r="O4" s="3"/>
      <c r="P4" s="3"/>
      <c r="Q4" s="7"/>
      <c r="R4" s="7"/>
      <c r="S4" s="7"/>
      <c r="T4" s="7"/>
    </row>
    <row r="5" spans="1:20" ht="18" customHeight="1" x14ac:dyDescent="0.2">
      <c r="A5" s="8" t="s">
        <v>7</v>
      </c>
      <c r="B5" s="3"/>
      <c r="C5" s="3"/>
      <c r="D5" s="3"/>
      <c r="E5" s="3"/>
      <c r="F5" s="3"/>
      <c r="G5" s="10" t="s">
        <v>8</v>
      </c>
      <c r="H5" s="3"/>
      <c r="I5" s="3"/>
      <c r="J5" s="3"/>
      <c r="K5" s="3"/>
      <c r="L5" s="3"/>
      <c r="M5" s="3"/>
      <c r="N5" s="3"/>
      <c r="O5" s="3"/>
      <c r="P5" s="3"/>
      <c r="Q5" s="7"/>
      <c r="R5" s="7"/>
      <c r="S5" s="7"/>
      <c r="T5" s="7"/>
    </row>
    <row r="6" spans="1:20" ht="18" customHeight="1" x14ac:dyDescent="0.2">
      <c r="A6" s="10" t="s">
        <v>9</v>
      </c>
      <c r="B6" s="3"/>
      <c r="C6" s="3"/>
      <c r="D6" s="3"/>
      <c r="E6" s="3"/>
      <c r="F6" s="3"/>
      <c r="G6" s="10" t="s">
        <v>10</v>
      </c>
      <c r="H6" s="3"/>
      <c r="I6" s="3"/>
      <c r="J6" s="3"/>
      <c r="K6" s="3"/>
      <c r="L6" s="3"/>
      <c r="M6" s="3"/>
      <c r="N6" s="3"/>
      <c r="O6" s="3"/>
      <c r="P6" s="3"/>
      <c r="Q6" s="7"/>
      <c r="R6" s="7"/>
      <c r="S6" s="7"/>
      <c r="T6" s="7"/>
    </row>
    <row r="7" spans="1:20" ht="18" customHeight="1" x14ac:dyDescent="0.2">
      <c r="A7" s="3"/>
      <c r="B7" s="12" t="s">
        <v>11</v>
      </c>
      <c r="C7" s="12" t="s">
        <v>12</v>
      </c>
      <c r="D7" s="13"/>
      <c r="E7" s="3"/>
      <c r="F7" s="3"/>
      <c r="G7" s="10" t="s">
        <v>13</v>
      </c>
      <c r="H7" s="3"/>
      <c r="I7" s="3"/>
      <c r="J7" s="3"/>
      <c r="K7" s="3"/>
      <c r="L7" s="3"/>
      <c r="M7" s="3"/>
      <c r="N7" s="3"/>
      <c r="O7" s="3"/>
      <c r="P7" s="3"/>
      <c r="Q7" s="7"/>
      <c r="R7" s="7"/>
      <c r="S7" s="7"/>
      <c r="T7" s="7"/>
    </row>
    <row r="8" spans="1:20" ht="18" customHeight="1" x14ac:dyDescent="0.2">
      <c r="A8" s="14" t="s">
        <v>14</v>
      </c>
      <c r="B8" s="15" t="s">
        <v>15</v>
      </c>
      <c r="C8" s="15" t="s">
        <v>16</v>
      </c>
      <c r="D8" s="16"/>
      <c r="E8" s="3"/>
      <c r="F8" s="3"/>
      <c r="G8" s="8" t="s">
        <v>17</v>
      </c>
      <c r="H8" s="3"/>
      <c r="I8" s="3"/>
      <c r="J8" s="3"/>
      <c r="K8" s="3"/>
      <c r="L8" s="3"/>
      <c r="M8" s="3"/>
      <c r="N8" s="3"/>
      <c r="O8" s="3"/>
      <c r="P8" s="3"/>
      <c r="Q8" s="7"/>
      <c r="R8" s="7"/>
      <c r="S8" s="7"/>
      <c r="T8" s="7"/>
    </row>
    <row r="9" spans="1:20" ht="18" customHeight="1" x14ac:dyDescent="0.2">
      <c r="A9" s="14" t="s">
        <v>18</v>
      </c>
      <c r="B9" s="17">
        <v>130</v>
      </c>
      <c r="C9" s="17">
        <v>130</v>
      </c>
      <c r="D9" s="18"/>
      <c r="E9" s="3"/>
      <c r="F9" s="3"/>
      <c r="G9" s="10" t="s">
        <v>19</v>
      </c>
      <c r="H9" s="19"/>
      <c r="I9" s="3"/>
      <c r="J9" s="3"/>
      <c r="K9" s="3"/>
      <c r="L9" s="3"/>
      <c r="M9" s="3"/>
      <c r="N9" s="3"/>
      <c r="O9" s="3"/>
      <c r="P9" s="3"/>
      <c r="Q9" s="7"/>
      <c r="R9" s="7"/>
      <c r="S9" s="7"/>
      <c r="T9" s="7"/>
    </row>
    <row r="10" spans="1:20" ht="18" customHeight="1" x14ac:dyDescent="0.2">
      <c r="A10" s="14" t="s">
        <v>20</v>
      </c>
      <c r="B10" s="17">
        <v>0</v>
      </c>
      <c r="C10" s="17">
        <v>68</v>
      </c>
      <c r="D10" s="18"/>
      <c r="E10" s="3"/>
      <c r="F10" s="3"/>
      <c r="G10" s="10" t="s">
        <v>21</v>
      </c>
      <c r="H10" s="20"/>
      <c r="I10" s="3"/>
      <c r="J10" s="3"/>
      <c r="K10" s="3"/>
      <c r="L10" s="3"/>
      <c r="M10" s="3"/>
      <c r="N10" s="3"/>
      <c r="O10" s="3"/>
      <c r="P10" s="3"/>
      <c r="Q10" s="7"/>
      <c r="R10" s="7"/>
      <c r="S10" s="7"/>
      <c r="T10" s="7"/>
    </row>
    <row r="11" spans="1:20" ht="18" customHeight="1" x14ac:dyDescent="0.2">
      <c r="A11" s="14" t="s">
        <v>22</v>
      </c>
      <c r="B11" s="21">
        <v>220</v>
      </c>
      <c r="C11" s="21">
        <v>255</v>
      </c>
      <c r="D11" s="16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7"/>
      <c r="R11" s="7"/>
      <c r="S11" s="7"/>
      <c r="T11" s="7"/>
    </row>
    <row r="12" spans="1:20" ht="18" customHeight="1" x14ac:dyDescent="0.2">
      <c r="A12" s="14" t="s">
        <v>23</v>
      </c>
      <c r="B12" s="3"/>
      <c r="C12" s="22">
        <v>160000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7"/>
      <c r="R12" s="7"/>
      <c r="S12" s="7"/>
      <c r="T12" s="7"/>
    </row>
    <row r="13" spans="1:20" ht="18" customHeight="1" x14ac:dyDescent="0.2">
      <c r="A13" s="14" t="s">
        <v>24</v>
      </c>
      <c r="B13" s="23">
        <f>F30</f>
        <v>12410</v>
      </c>
      <c r="C13" s="23">
        <f>G30</f>
        <v>17793.75</v>
      </c>
      <c r="D13" s="3"/>
      <c r="E13" s="3"/>
      <c r="F13" s="7"/>
      <c r="G13" s="3"/>
      <c r="H13" s="3"/>
      <c r="I13" s="3"/>
      <c r="J13" s="3"/>
      <c r="K13" s="19"/>
      <c r="L13" s="3"/>
      <c r="M13" s="3"/>
      <c r="N13" s="3"/>
      <c r="O13" s="3"/>
      <c r="P13" s="3"/>
      <c r="Q13" s="7"/>
      <c r="R13" s="7"/>
      <c r="S13" s="7"/>
      <c r="T13" s="7"/>
    </row>
    <row r="14" spans="1:20" ht="18" customHeight="1" x14ac:dyDescent="0.2">
      <c r="A14" s="14" t="s">
        <v>25</v>
      </c>
      <c r="B14" s="3"/>
      <c r="C14" s="23">
        <f>C13-B13</f>
        <v>5383.75</v>
      </c>
      <c r="D14" s="3"/>
      <c r="E14" s="3"/>
      <c r="F14" s="24"/>
      <c r="G14" s="3"/>
      <c r="H14" s="3"/>
      <c r="I14" s="3"/>
      <c r="J14" s="3"/>
      <c r="K14" s="19"/>
      <c r="L14" s="7"/>
      <c r="M14" s="7"/>
      <c r="N14" s="7"/>
      <c r="O14" s="7"/>
      <c r="P14" s="7"/>
      <c r="Q14" s="7"/>
      <c r="R14" s="7"/>
      <c r="S14" s="7"/>
      <c r="T14" s="7"/>
    </row>
    <row r="15" spans="1:20" ht="18" customHeight="1" x14ac:dyDescent="0.2">
      <c r="A15" s="14" t="s">
        <v>26</v>
      </c>
      <c r="B15" s="21">
        <v>77000</v>
      </c>
      <c r="C15" s="21">
        <v>105000</v>
      </c>
      <c r="D15" s="19"/>
      <c r="E15" s="3"/>
      <c r="F15" s="24" t="s">
        <v>27</v>
      </c>
      <c r="G15" s="3"/>
      <c r="H15" s="3"/>
      <c r="I15" s="3"/>
      <c r="J15" s="3"/>
      <c r="K15" s="19"/>
      <c r="L15" s="7"/>
      <c r="M15" s="7"/>
      <c r="N15" s="7"/>
      <c r="O15" s="7"/>
      <c r="P15" s="7"/>
      <c r="Q15" s="7"/>
      <c r="R15" s="7"/>
      <c r="S15" s="7"/>
      <c r="T15" s="7"/>
    </row>
    <row r="16" spans="1:20" ht="18" customHeight="1" x14ac:dyDescent="0.2">
      <c r="A16" s="14" t="s">
        <v>28</v>
      </c>
      <c r="B16" s="23">
        <f>B15/B11</f>
        <v>350</v>
      </c>
      <c r="C16" s="23">
        <f>C15/C11</f>
        <v>411.76470588235293</v>
      </c>
      <c r="D16" s="19"/>
      <c r="E16" s="13"/>
      <c r="F16" s="25" t="s">
        <v>29</v>
      </c>
      <c r="G16" s="25" t="s">
        <v>29</v>
      </c>
      <c r="H16" s="25" t="s">
        <v>30</v>
      </c>
      <c r="I16" s="9" t="s">
        <v>31</v>
      </c>
      <c r="J16" s="3"/>
      <c r="K16" s="19"/>
      <c r="L16" s="7"/>
      <c r="M16" s="7"/>
      <c r="N16" s="7"/>
      <c r="O16" s="7"/>
      <c r="P16" s="7"/>
      <c r="Q16" s="7"/>
      <c r="R16" s="7"/>
      <c r="S16" s="7"/>
      <c r="T16" s="7"/>
    </row>
    <row r="17" spans="1:20" ht="18" customHeight="1" x14ac:dyDescent="0.2">
      <c r="A17" s="14" t="s">
        <v>32</v>
      </c>
      <c r="B17" s="23">
        <f>B15/B9</f>
        <v>592.30769230769226</v>
      </c>
      <c r="C17" s="23">
        <f>C15/C9</f>
        <v>807.69230769230774</v>
      </c>
      <c r="D17" s="19"/>
      <c r="E17" s="26"/>
      <c r="F17" s="12" t="s">
        <v>11</v>
      </c>
      <c r="G17" s="12" t="s">
        <v>12</v>
      </c>
      <c r="H17" s="12" t="s">
        <v>11</v>
      </c>
      <c r="I17" s="13"/>
      <c r="J17" s="3"/>
      <c r="K17" s="19"/>
      <c r="L17" s="7"/>
      <c r="M17" s="7"/>
      <c r="N17" s="7"/>
      <c r="O17" s="7"/>
      <c r="P17" s="7"/>
      <c r="Q17" s="7"/>
      <c r="R17" s="7"/>
      <c r="S17" s="7"/>
      <c r="T17" s="7"/>
    </row>
    <row r="18" spans="1:20" ht="18" customHeight="1" x14ac:dyDescent="0.2">
      <c r="A18" s="14" t="s">
        <v>33</v>
      </c>
      <c r="B18" s="3"/>
      <c r="C18" s="27">
        <f>(C15-B15)/B15</f>
        <v>0.36363636363636365</v>
      </c>
      <c r="D18" s="3"/>
      <c r="E18" s="14" t="s">
        <v>34</v>
      </c>
      <c r="F18" s="17">
        <v>40</v>
      </c>
      <c r="G18" s="17">
        <v>70</v>
      </c>
      <c r="H18" s="21">
        <v>44</v>
      </c>
      <c r="I18" s="26"/>
      <c r="J18" s="3"/>
      <c r="K18" s="19"/>
      <c r="L18" s="7"/>
      <c r="M18" s="7"/>
      <c r="N18" s="7"/>
      <c r="O18" s="7"/>
      <c r="P18" s="7"/>
      <c r="Q18" s="7"/>
      <c r="R18" s="7"/>
      <c r="S18" s="7"/>
      <c r="T18" s="7"/>
    </row>
    <row r="19" spans="1:20" ht="18" customHeight="1" x14ac:dyDescent="0.2">
      <c r="A19" s="14" t="s">
        <v>35</v>
      </c>
      <c r="B19" s="3"/>
      <c r="C19" s="23">
        <f>(C15-B15)*0.95</f>
        <v>26600</v>
      </c>
      <c r="D19" s="3"/>
      <c r="E19" s="14" t="s">
        <v>36</v>
      </c>
      <c r="F19" s="17">
        <v>27</v>
      </c>
      <c r="G19" s="17">
        <v>68</v>
      </c>
      <c r="H19" s="21">
        <v>30</v>
      </c>
      <c r="I19" s="26"/>
      <c r="J19" s="3"/>
      <c r="K19" s="19"/>
      <c r="L19" s="7"/>
      <c r="M19" s="7"/>
      <c r="N19" s="7"/>
      <c r="O19" s="7"/>
      <c r="P19" s="7"/>
      <c r="Q19" s="7"/>
      <c r="R19" s="7"/>
      <c r="S19" s="7"/>
      <c r="T19" s="7"/>
    </row>
    <row r="20" spans="1:20" ht="18" customHeight="1" x14ac:dyDescent="0.2">
      <c r="A20" s="14" t="s">
        <v>37</v>
      </c>
      <c r="B20" s="3"/>
      <c r="C20" s="21">
        <v>120</v>
      </c>
      <c r="D20" s="13"/>
      <c r="E20" s="14" t="s">
        <v>38</v>
      </c>
      <c r="F20" s="17">
        <v>20</v>
      </c>
      <c r="G20" s="17">
        <v>68</v>
      </c>
      <c r="H20" s="21">
        <v>27</v>
      </c>
      <c r="I20" s="26"/>
      <c r="J20" s="3"/>
      <c r="K20" s="28"/>
      <c r="L20" s="7"/>
      <c r="M20" s="7"/>
      <c r="N20" s="7"/>
      <c r="O20" s="7"/>
      <c r="P20" s="7"/>
      <c r="Q20" s="7"/>
      <c r="R20" s="7"/>
      <c r="S20" s="7"/>
      <c r="T20" s="7"/>
    </row>
    <row r="21" spans="1:20" ht="18" customHeight="1" x14ac:dyDescent="0.2">
      <c r="A21" s="29" t="s">
        <v>39</v>
      </c>
      <c r="B21" s="13"/>
      <c r="C21" s="3"/>
      <c r="D21" s="12" t="s">
        <v>40</v>
      </c>
      <c r="E21" s="14" t="s">
        <v>41</v>
      </c>
      <c r="F21" s="17">
        <v>38</v>
      </c>
      <c r="G21" s="17">
        <v>50</v>
      </c>
      <c r="H21" s="17">
        <v>50</v>
      </c>
      <c r="I21" s="26"/>
      <c r="J21" s="3"/>
      <c r="K21" s="28"/>
      <c r="L21" s="7"/>
      <c r="M21" s="7"/>
      <c r="N21" s="7"/>
      <c r="O21" s="7"/>
      <c r="P21" s="7"/>
      <c r="Q21" s="7"/>
      <c r="R21" s="7"/>
      <c r="S21" s="7"/>
      <c r="T21" s="7"/>
    </row>
    <row r="22" spans="1:20" ht="18" customHeight="1" x14ac:dyDescent="0.2">
      <c r="A22" s="14" t="s">
        <v>42</v>
      </c>
      <c r="B22" s="30">
        <v>0.09</v>
      </c>
      <c r="C22" s="31">
        <f>C12</f>
        <v>160000</v>
      </c>
      <c r="D22" s="31">
        <f>C12*B22</f>
        <v>14400</v>
      </c>
      <c r="E22" s="14" t="s">
        <v>43</v>
      </c>
      <c r="F22" s="17">
        <v>30</v>
      </c>
      <c r="G22" s="17">
        <v>36</v>
      </c>
      <c r="H22" s="17">
        <v>55</v>
      </c>
      <c r="I22" s="26"/>
      <c r="J22" s="3"/>
      <c r="K22" s="26"/>
      <c r="L22" s="3"/>
      <c r="M22" s="3"/>
      <c r="N22" s="3"/>
      <c r="O22" s="7"/>
      <c r="P22" s="7"/>
      <c r="Q22" s="7"/>
      <c r="R22" s="7"/>
      <c r="S22" s="7"/>
      <c r="T22" s="7"/>
    </row>
    <row r="23" spans="1:20" ht="18" customHeight="1" x14ac:dyDescent="0.2">
      <c r="A23" s="14" t="s">
        <v>44</v>
      </c>
      <c r="B23" s="30">
        <v>0.06</v>
      </c>
      <c r="C23" s="31">
        <f>C12</f>
        <v>160000</v>
      </c>
      <c r="D23" s="31">
        <f>C12*B23</f>
        <v>9600</v>
      </c>
      <c r="E23" s="14" t="s">
        <v>45</v>
      </c>
      <c r="F23" s="21">
        <v>18</v>
      </c>
      <c r="G23" s="17">
        <v>29</v>
      </c>
      <c r="H23" s="17">
        <v>40</v>
      </c>
      <c r="I23" s="26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</row>
    <row r="24" spans="1:20" ht="18" customHeight="1" x14ac:dyDescent="0.2">
      <c r="A24" s="14" t="s">
        <v>46</v>
      </c>
      <c r="B24" s="32">
        <v>0.15</v>
      </c>
      <c r="C24" s="21">
        <v>101760</v>
      </c>
      <c r="D24" s="31">
        <f>C24*B24</f>
        <v>15264</v>
      </c>
      <c r="E24" s="14" t="s">
        <v>47</v>
      </c>
      <c r="F24" s="21">
        <v>15</v>
      </c>
      <c r="G24" s="17">
        <v>17</v>
      </c>
      <c r="H24" s="17">
        <v>25</v>
      </c>
      <c r="I24" s="19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</row>
    <row r="25" spans="1:20" ht="18" customHeight="1" x14ac:dyDescent="0.2">
      <c r="A25" s="14" t="s">
        <v>48</v>
      </c>
      <c r="B25" s="33">
        <v>0.02</v>
      </c>
      <c r="C25" s="31">
        <f>C12</f>
        <v>160000</v>
      </c>
      <c r="D25" s="31">
        <f>C25*B25</f>
        <v>3200</v>
      </c>
      <c r="E25" s="14" t="s">
        <v>49</v>
      </c>
      <c r="F25" s="21">
        <v>25</v>
      </c>
      <c r="G25" s="17">
        <v>27</v>
      </c>
      <c r="H25" s="17">
        <v>35</v>
      </c>
      <c r="I25" s="19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</row>
    <row r="26" spans="1:20" ht="18" customHeight="1" x14ac:dyDescent="0.2">
      <c r="A26" s="14" t="s">
        <v>50</v>
      </c>
      <c r="B26" s="17">
        <v>2</v>
      </c>
      <c r="C26" s="22">
        <v>30</v>
      </c>
      <c r="D26" s="31">
        <f>C26*B26*C20</f>
        <v>7200</v>
      </c>
      <c r="E26" s="14" t="s">
        <v>51</v>
      </c>
      <c r="F26" s="21">
        <v>35</v>
      </c>
      <c r="G26" s="17">
        <v>40</v>
      </c>
      <c r="H26" s="17">
        <v>50</v>
      </c>
      <c r="I26" s="19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</row>
    <row r="27" spans="1:20" ht="18" customHeight="1" x14ac:dyDescent="0.2">
      <c r="A27" s="14" t="s">
        <v>52</v>
      </c>
      <c r="B27" s="34">
        <f>C11-B11</f>
        <v>35</v>
      </c>
      <c r="C27" s="22">
        <v>1000</v>
      </c>
      <c r="D27" s="31">
        <f>B27*C27*B22</f>
        <v>3150</v>
      </c>
      <c r="E27" s="14" t="s">
        <v>53</v>
      </c>
      <c r="F27" s="17">
        <v>45</v>
      </c>
      <c r="G27" s="17">
        <v>50</v>
      </c>
      <c r="H27" s="21">
        <v>55</v>
      </c>
      <c r="I27" s="19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</row>
    <row r="28" spans="1:20" ht="18" customHeight="1" x14ac:dyDescent="0.2">
      <c r="A28" s="14" t="s">
        <v>54</v>
      </c>
      <c r="B28" s="34">
        <f>B27*0.01</f>
        <v>0.35000000000000003</v>
      </c>
      <c r="C28" s="22">
        <v>1000</v>
      </c>
      <c r="D28" s="31">
        <f>B28*C28</f>
        <v>350.00000000000006</v>
      </c>
      <c r="E28" s="14" t="s">
        <v>55</v>
      </c>
      <c r="F28" s="17">
        <v>55</v>
      </c>
      <c r="G28" s="17">
        <v>60</v>
      </c>
      <c r="H28" s="21">
        <v>60</v>
      </c>
      <c r="I28" s="19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</row>
    <row r="29" spans="1:20" ht="18" customHeight="1" x14ac:dyDescent="0.2">
      <c r="A29" s="14" t="s">
        <v>56</v>
      </c>
      <c r="B29" s="34">
        <f>C10</f>
        <v>68</v>
      </c>
      <c r="C29" s="22">
        <v>100</v>
      </c>
      <c r="D29" s="31">
        <f>B29*C29</f>
        <v>6800</v>
      </c>
      <c r="E29" s="14" t="s">
        <v>57</v>
      </c>
      <c r="F29" s="35">
        <v>60</v>
      </c>
      <c r="G29" s="35">
        <v>70</v>
      </c>
      <c r="H29" s="21">
        <v>55</v>
      </c>
      <c r="I29" s="19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</row>
    <row r="30" spans="1:20" ht="18" customHeight="1" x14ac:dyDescent="0.2">
      <c r="A30" s="14" t="s">
        <v>58</v>
      </c>
      <c r="B30" s="34">
        <f>B27</f>
        <v>35</v>
      </c>
      <c r="C30" s="31">
        <f>50+15+15</f>
        <v>80</v>
      </c>
      <c r="D30" s="31">
        <f>B30*C30</f>
        <v>2800</v>
      </c>
      <c r="E30" s="14" t="s">
        <v>59</v>
      </c>
      <c r="F30" s="36">
        <f>SUM(F18:F29)/12*365</f>
        <v>12410</v>
      </c>
      <c r="G30" s="36">
        <f>SUM(G18:G29)/12*365</f>
        <v>17793.75</v>
      </c>
      <c r="H30" s="36">
        <f>SUM(H18:H29)*365/12</f>
        <v>15999.166666666666</v>
      </c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</row>
    <row r="31" spans="1:20" ht="18" customHeight="1" x14ac:dyDescent="0.2">
      <c r="A31" s="14" t="s">
        <v>60</v>
      </c>
      <c r="B31" s="34">
        <f>B27</f>
        <v>35</v>
      </c>
      <c r="C31" s="31">
        <f>18+8+5</f>
        <v>31</v>
      </c>
      <c r="D31" s="31">
        <f>B31*C31</f>
        <v>1085</v>
      </c>
      <c r="E31" s="7"/>
      <c r="F31" s="10" t="s">
        <v>61</v>
      </c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</row>
    <row r="32" spans="1:20" ht="18" customHeight="1" x14ac:dyDescent="0.2">
      <c r="A32" s="14" t="s">
        <v>62</v>
      </c>
      <c r="B32" s="3"/>
      <c r="C32" s="3"/>
      <c r="D32" s="31">
        <f>B32*C32</f>
        <v>0</v>
      </c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</row>
    <row r="33" spans="1:20" ht="18" customHeight="1" x14ac:dyDescent="0.2">
      <c r="A33" s="37" t="s">
        <v>63</v>
      </c>
      <c r="B33" s="3"/>
      <c r="C33" s="3"/>
      <c r="D33" s="31">
        <f>SUM(D22:D32)</f>
        <v>63849</v>
      </c>
      <c r="E33" s="3"/>
      <c r="F33" s="3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</row>
    <row r="34" spans="1:20" ht="18" customHeight="1" x14ac:dyDescent="0.2">
      <c r="A34" s="3"/>
      <c r="B34" s="3"/>
      <c r="C34" s="3"/>
      <c r="D34" s="3"/>
      <c r="E34" s="3"/>
      <c r="F34" s="3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</row>
    <row r="35" spans="1:20" ht="18" customHeight="1" x14ac:dyDescent="0.2">
      <c r="A35" s="29" t="s">
        <v>64</v>
      </c>
      <c r="B35" s="3"/>
      <c r="C35" s="3"/>
      <c r="D35" s="12" t="s">
        <v>65</v>
      </c>
      <c r="E35" s="3"/>
      <c r="F35" s="3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</row>
    <row r="36" spans="1:20" ht="18" customHeight="1" x14ac:dyDescent="0.2">
      <c r="A36" s="29" t="s">
        <v>66</v>
      </c>
      <c r="B36" s="32">
        <v>7.3</v>
      </c>
      <c r="C36" s="38">
        <f>C19</f>
        <v>26600</v>
      </c>
      <c r="D36" s="39">
        <f>B36*C19</f>
        <v>194180</v>
      </c>
      <c r="E36" s="3"/>
      <c r="F36" s="11"/>
      <c r="G36" s="7"/>
      <c r="H36" s="7"/>
      <c r="I36" s="3"/>
      <c r="J36" s="3"/>
      <c r="K36" s="3"/>
      <c r="L36" s="7"/>
      <c r="M36" s="7"/>
      <c r="N36" s="7"/>
      <c r="O36" s="7"/>
      <c r="P36" s="7"/>
      <c r="Q36" s="7"/>
      <c r="R36" s="7"/>
      <c r="S36" s="7"/>
      <c r="T36" s="7"/>
    </row>
    <row r="37" spans="1:20" ht="18" customHeight="1" x14ac:dyDescent="0.2">
      <c r="A37" s="14" t="s">
        <v>67</v>
      </c>
      <c r="B37" s="32">
        <v>0.55000000000000004</v>
      </c>
      <c r="C37" s="40"/>
      <c r="D37" s="31">
        <f>B37*C37</f>
        <v>0</v>
      </c>
      <c r="E37" s="3"/>
      <c r="F37" s="3"/>
      <c r="G37" s="7"/>
      <c r="H37" s="7"/>
      <c r="I37" s="3"/>
      <c r="J37" s="3"/>
      <c r="K37" s="3"/>
      <c r="L37" s="7"/>
      <c r="M37" s="7"/>
      <c r="N37" s="7"/>
      <c r="O37" s="7"/>
      <c r="P37" s="7"/>
      <c r="Q37" s="7"/>
      <c r="R37" s="7"/>
      <c r="S37" s="7"/>
      <c r="T37" s="7"/>
    </row>
    <row r="38" spans="1:20" ht="18" customHeight="1" x14ac:dyDescent="0.2">
      <c r="A38" s="14" t="s">
        <v>68</v>
      </c>
      <c r="B38" s="23">
        <f>B27*0.95</f>
        <v>33.25</v>
      </c>
      <c r="C38" s="22">
        <v>70</v>
      </c>
      <c r="D38" s="31">
        <f>B38*C38</f>
        <v>2327.5</v>
      </c>
      <c r="E38" s="3"/>
      <c r="F38" s="19"/>
      <c r="G38" s="3"/>
      <c r="H38" s="11"/>
      <c r="I38" s="41"/>
      <c r="J38" s="42"/>
      <c r="K38" s="3"/>
      <c r="L38" s="7"/>
      <c r="M38" s="7"/>
      <c r="N38" s="7"/>
      <c r="O38" s="7"/>
      <c r="P38" s="7"/>
      <c r="Q38" s="7"/>
      <c r="R38" s="7"/>
      <c r="S38" s="7"/>
      <c r="T38" s="7"/>
    </row>
    <row r="39" spans="1:20" ht="18" customHeight="1" x14ac:dyDescent="0.2">
      <c r="A39" s="14" t="s">
        <v>69</v>
      </c>
      <c r="B39" s="3"/>
      <c r="C39" s="22">
        <v>5</v>
      </c>
      <c r="D39" s="31">
        <f>C39*C11</f>
        <v>1275</v>
      </c>
      <c r="E39" s="3"/>
      <c r="F39" s="3"/>
      <c r="G39" s="3"/>
      <c r="H39" s="11"/>
      <c r="I39" s="41"/>
      <c r="J39" s="42"/>
      <c r="K39" s="3"/>
      <c r="L39" s="7"/>
      <c r="M39" s="7"/>
      <c r="N39" s="7"/>
      <c r="O39" s="7"/>
      <c r="P39" s="7"/>
      <c r="Q39" s="7"/>
      <c r="R39" s="7"/>
      <c r="S39" s="7"/>
      <c r="T39" s="7"/>
    </row>
    <row r="40" spans="1:20" ht="18" customHeight="1" x14ac:dyDescent="0.2">
      <c r="A40" s="14" t="s">
        <v>70</v>
      </c>
      <c r="B40" s="3"/>
      <c r="C40" s="22">
        <v>10</v>
      </c>
      <c r="D40" s="31">
        <f>C40*C10</f>
        <v>680</v>
      </c>
      <c r="E40" s="3"/>
      <c r="F40" s="13"/>
      <c r="G40" s="43"/>
      <c r="H40" s="44"/>
      <c r="I40" s="41"/>
      <c r="J40" s="45"/>
      <c r="K40" s="46"/>
      <c r="L40" s="7"/>
      <c r="M40" s="7"/>
      <c r="N40" s="7"/>
      <c r="O40" s="7"/>
      <c r="P40" s="7"/>
      <c r="Q40" s="7"/>
      <c r="R40" s="7"/>
      <c r="S40" s="7"/>
      <c r="T40" s="7"/>
    </row>
    <row r="41" spans="1:20" ht="18" customHeight="1" x14ac:dyDescent="0.2">
      <c r="A41" s="14" t="s">
        <v>71</v>
      </c>
      <c r="B41" s="47"/>
      <c r="C41" s="22">
        <v>60</v>
      </c>
      <c r="D41" s="31">
        <f>C41*C10</f>
        <v>4080</v>
      </c>
      <c r="E41" s="3"/>
      <c r="F41" s="3"/>
      <c r="G41" s="3"/>
      <c r="H41" s="11"/>
      <c r="I41" s="41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</row>
    <row r="42" spans="1:20" ht="18" customHeight="1" x14ac:dyDescent="0.2">
      <c r="A42" s="14" t="s">
        <v>72</v>
      </c>
      <c r="B42" s="3"/>
      <c r="C42" s="3"/>
      <c r="D42" s="3"/>
      <c r="E42" s="3"/>
      <c r="F42" s="3"/>
      <c r="G42" s="3"/>
      <c r="H42" s="11"/>
      <c r="I42" s="41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</row>
    <row r="43" spans="1:20" ht="18" customHeight="1" x14ac:dyDescent="0.2">
      <c r="A43" s="14" t="s">
        <v>73</v>
      </c>
      <c r="B43" s="3"/>
      <c r="C43" s="3"/>
      <c r="D43" s="31">
        <f>SUM(D36:D42)</f>
        <v>202542.5</v>
      </c>
      <c r="E43" s="5" t="s">
        <v>74</v>
      </c>
      <c r="F43" s="19"/>
      <c r="G43" s="47"/>
      <c r="H43" s="11"/>
      <c r="I43" s="41"/>
      <c r="J43" s="19"/>
      <c r="K43" s="48"/>
      <c r="L43" s="7"/>
      <c r="M43" s="7"/>
      <c r="N43" s="7"/>
      <c r="O43" s="7"/>
      <c r="P43" s="7"/>
      <c r="Q43" s="7"/>
      <c r="R43" s="7"/>
      <c r="S43" s="7"/>
      <c r="T43" s="7"/>
    </row>
    <row r="44" spans="1:20" ht="18" customHeight="1" x14ac:dyDescent="0.2">
      <c r="A44" s="37" t="s">
        <v>75</v>
      </c>
      <c r="B44" s="3"/>
      <c r="C44" s="3"/>
      <c r="D44" s="31">
        <f>D43-D33</f>
        <v>138693.5</v>
      </c>
      <c r="E44" s="8" t="s">
        <v>17</v>
      </c>
      <c r="F44" s="7"/>
      <c r="G44" s="19"/>
      <c r="H44" s="11"/>
      <c r="I44" s="41"/>
      <c r="J44" s="19"/>
      <c r="K44" s="48"/>
      <c r="L44" s="3"/>
      <c r="M44" s="3"/>
      <c r="N44" s="3"/>
      <c r="O44" s="3"/>
      <c r="P44" s="3"/>
      <c r="Q44" s="3"/>
      <c r="R44" s="3"/>
      <c r="S44" s="3"/>
      <c r="T44" s="49"/>
    </row>
    <row r="45" spans="1:20" ht="18" customHeight="1" x14ac:dyDescent="0.2">
      <c r="A45" s="14" t="s">
        <v>76</v>
      </c>
      <c r="B45" s="3"/>
      <c r="C45" s="3"/>
      <c r="D45" s="27">
        <f>D44/(C22+(B27*C27))</f>
        <v>0.71124871794871791</v>
      </c>
      <c r="E45" s="10" t="s">
        <v>19</v>
      </c>
      <c r="F45" s="7"/>
      <c r="G45" s="19"/>
      <c r="H45" s="11"/>
      <c r="I45" s="41"/>
      <c r="J45" s="19"/>
      <c r="K45" s="48"/>
      <c r="L45" s="3"/>
      <c r="M45" s="3"/>
      <c r="N45" s="3"/>
      <c r="O45" s="3"/>
      <c r="P45" s="3"/>
      <c r="Q45" s="3"/>
      <c r="R45" s="3"/>
      <c r="S45" s="3"/>
      <c r="T45" s="50"/>
    </row>
    <row r="46" spans="1:20" ht="18" customHeight="1" x14ac:dyDescent="0.2">
      <c r="A46" s="14" t="s">
        <v>77</v>
      </c>
      <c r="B46" s="22">
        <v>25</v>
      </c>
      <c r="C46" s="22">
        <v>22</v>
      </c>
      <c r="D46" s="3"/>
      <c r="E46" s="3"/>
      <c r="F46" s="7"/>
      <c r="G46" s="3"/>
      <c r="H46" s="3"/>
      <c r="I46" s="19"/>
      <c r="J46" s="19"/>
      <c r="K46" s="48"/>
      <c r="L46" s="7"/>
      <c r="M46" s="7"/>
      <c r="N46" s="7"/>
      <c r="O46" s="7"/>
      <c r="P46" s="7"/>
      <c r="Q46" s="7"/>
      <c r="R46" s="7"/>
      <c r="S46" s="7"/>
      <c r="T46" s="7"/>
    </row>
    <row r="47" spans="1:20" ht="18" customHeight="1" x14ac:dyDescent="0.2">
      <c r="A47" s="14" t="s">
        <v>78</v>
      </c>
      <c r="B47" s="31">
        <f>B15*B46</f>
        <v>1925000</v>
      </c>
      <c r="C47" s="31">
        <f>C15*C46</f>
        <v>2310000</v>
      </c>
      <c r="D47" s="31">
        <f>C47-B47</f>
        <v>385000</v>
      </c>
      <c r="E47" s="5" t="s">
        <v>79</v>
      </c>
      <c r="F47" s="3"/>
      <c r="G47" s="51"/>
      <c r="H47" s="3"/>
      <c r="I47" s="19"/>
      <c r="J47" s="19"/>
      <c r="K47" s="48"/>
      <c r="L47" s="7"/>
      <c r="M47" s="7"/>
      <c r="N47" s="7"/>
      <c r="O47" s="7"/>
      <c r="P47" s="7"/>
      <c r="Q47" s="7"/>
      <c r="R47" s="7"/>
      <c r="S47" s="7"/>
      <c r="T47" s="7"/>
    </row>
    <row r="48" spans="1:20" ht="18" customHeight="1" x14ac:dyDescent="0.2">
      <c r="A48" s="11"/>
      <c r="B48" s="18"/>
      <c r="C48" s="19"/>
      <c r="D48" s="18"/>
      <c r="E48" s="3"/>
      <c r="F48" s="3"/>
      <c r="G48" s="28"/>
      <c r="H48" s="26"/>
      <c r="I48" s="19"/>
      <c r="J48" s="42"/>
      <c r="K48" s="26"/>
      <c r="L48" s="7"/>
      <c r="M48" s="7"/>
      <c r="N48" s="7"/>
      <c r="O48" s="7"/>
      <c r="P48" s="7"/>
      <c r="Q48" s="7"/>
      <c r="R48" s="7"/>
      <c r="S48" s="7"/>
      <c r="T48" s="7"/>
    </row>
    <row r="49" spans="1:20" ht="18" customHeight="1" x14ac:dyDescent="0.2">
      <c r="A49" s="24" t="s">
        <v>80</v>
      </c>
      <c r="B49" s="3"/>
      <c r="C49" s="3"/>
      <c r="D49" s="3"/>
      <c r="E49" s="3"/>
      <c r="F49" s="3"/>
      <c r="G49" s="47"/>
      <c r="H49" s="3"/>
      <c r="I49" s="11"/>
      <c r="J49" s="52"/>
      <c r="K49" s="52"/>
      <c r="L49" s="7"/>
      <c r="M49" s="7"/>
      <c r="N49" s="7"/>
      <c r="O49" s="7"/>
      <c r="P49" s="7"/>
      <c r="Q49" s="7"/>
      <c r="R49" s="7"/>
      <c r="S49" s="7"/>
      <c r="T49" s="7"/>
    </row>
    <row r="50" spans="1:20" ht="18" customHeight="1" x14ac:dyDescent="0.2">
      <c r="A50" s="10" t="s">
        <v>81</v>
      </c>
      <c r="B50" s="3"/>
      <c r="C50" s="3"/>
      <c r="D50" s="3"/>
      <c r="E50" s="3"/>
      <c r="F50" s="3"/>
      <c r="G50" s="47"/>
      <c r="H50" s="3"/>
      <c r="I50" s="11"/>
      <c r="J50" s="52"/>
      <c r="K50" s="52"/>
      <c r="L50" s="7"/>
      <c r="M50" s="7"/>
      <c r="N50" s="7"/>
      <c r="O50" s="7"/>
      <c r="P50" s="7"/>
      <c r="Q50" s="7"/>
      <c r="R50" s="7"/>
      <c r="S50" s="7"/>
      <c r="T50" s="7"/>
    </row>
    <row r="51" spans="1:20" ht="18" customHeight="1" x14ac:dyDescent="0.2">
      <c r="A51" s="10" t="s">
        <v>82</v>
      </c>
      <c r="B51" s="3"/>
      <c r="C51" s="3"/>
      <c r="D51" s="3"/>
      <c r="E51" s="3"/>
      <c r="F51" s="3"/>
      <c r="G51" s="47"/>
      <c r="H51" s="52"/>
      <c r="I51" s="52"/>
      <c r="J51" s="52"/>
      <c r="K51" s="3"/>
      <c r="L51" s="53"/>
      <c r="M51" s="3"/>
      <c r="N51" s="53"/>
      <c r="O51" s="7"/>
      <c r="P51" s="7"/>
      <c r="Q51" s="7"/>
      <c r="R51" s="7"/>
      <c r="S51" s="7"/>
      <c r="T51" s="7"/>
    </row>
    <row r="52" spans="1:20" ht="18" customHeight="1" x14ac:dyDescent="0.2">
      <c r="A52" s="10" t="s">
        <v>83</v>
      </c>
      <c r="B52" s="3"/>
      <c r="C52" s="3"/>
      <c r="D52" s="3"/>
      <c r="E52" s="3"/>
      <c r="F52" s="3"/>
      <c r="G52" s="3"/>
      <c r="H52" s="11"/>
      <c r="I52" s="52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</row>
    <row r="53" spans="1:20" ht="18" customHeight="1" x14ac:dyDescent="0.2">
      <c r="A53" s="10" t="s">
        <v>84</v>
      </c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</row>
    <row r="54" spans="1:20" ht="18" customHeight="1" x14ac:dyDescent="0.2">
      <c r="A54" s="10" t="s">
        <v>85</v>
      </c>
      <c r="B54" s="3"/>
      <c r="C54" s="3"/>
      <c r="D54" s="3"/>
      <c r="E54" s="3"/>
      <c r="F54" s="3"/>
      <c r="G54" s="4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</row>
    <row r="55" spans="1:20" ht="18" customHeight="1" x14ac:dyDescent="0.2">
      <c r="A55" s="10" t="s">
        <v>86</v>
      </c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</row>
    <row r="56" spans="1:20" ht="18" customHeight="1" x14ac:dyDescent="0.2">
      <c r="A56" s="8" t="s">
        <v>87</v>
      </c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</row>
    <row r="57" spans="1:20" ht="18" customHeight="1" x14ac:dyDescent="0.2">
      <c r="A57" s="8" t="s">
        <v>88</v>
      </c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</row>
    <row r="58" spans="1:20" ht="18" customHeight="1" x14ac:dyDescent="0.2">
      <c r="A58" s="10" t="s">
        <v>89</v>
      </c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</row>
    <row r="59" spans="1:20" ht="18" customHeight="1" x14ac:dyDescent="0.2">
      <c r="A59" s="10" t="s">
        <v>90</v>
      </c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</row>
    <row r="60" spans="1:20" ht="18" customHeight="1" x14ac:dyDescent="0.2">
      <c r="A60" s="10" t="s">
        <v>91</v>
      </c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</row>
    <row r="61" spans="1:20" ht="18" customHeight="1" x14ac:dyDescent="0.2">
      <c r="A61" s="8" t="s">
        <v>92</v>
      </c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</row>
    <row r="62" spans="1:20" ht="18" customHeight="1" x14ac:dyDescent="0.2">
      <c r="A62" s="10" t="s">
        <v>93</v>
      </c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</row>
    <row r="63" spans="1:20" ht="18" customHeight="1" x14ac:dyDescent="0.2">
      <c r="A63" s="24" t="s">
        <v>94</v>
      </c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</row>
    <row r="64" spans="1:20" ht="18" customHeight="1" x14ac:dyDescent="0.2">
      <c r="A64" s="10" t="s">
        <v>95</v>
      </c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</row>
    <row r="65" spans="1:20" ht="18" customHeight="1" x14ac:dyDescent="0.2">
      <c r="A65" s="10" t="s">
        <v>96</v>
      </c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</row>
    <row r="66" spans="1:20" ht="18" customHeight="1" x14ac:dyDescent="0.2">
      <c r="A66" s="10" t="s">
        <v>97</v>
      </c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</row>
    <row r="67" spans="1:20" ht="18" customHeight="1" x14ac:dyDescent="0.2">
      <c r="A67" s="8" t="s">
        <v>98</v>
      </c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</row>
    <row r="68" spans="1:20" ht="18" customHeight="1" x14ac:dyDescent="0.2">
      <c r="A68" s="10" t="s">
        <v>99</v>
      </c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</row>
    <row r="69" spans="1:20" ht="18" customHeight="1" x14ac:dyDescent="0.2">
      <c r="A69" s="10" t="s">
        <v>100</v>
      </c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</row>
    <row r="70" spans="1:20" ht="18" customHeight="1" x14ac:dyDescent="0.2">
      <c r="A70" s="8" t="s">
        <v>101</v>
      </c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</row>
    <row r="71" spans="1:20" ht="18" customHeight="1" x14ac:dyDescent="0.2">
      <c r="A71" s="10" t="s">
        <v>102</v>
      </c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</row>
    <row r="72" spans="1:20" ht="18" customHeight="1" x14ac:dyDescent="0.2">
      <c r="A72" s="10" t="s">
        <v>103</v>
      </c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</row>
    <row r="73" spans="1:20" ht="18" customHeight="1" x14ac:dyDescent="0.2">
      <c r="A73" s="24" t="s">
        <v>104</v>
      </c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</row>
    <row r="74" spans="1:20" ht="18" customHeight="1" x14ac:dyDescent="0.2">
      <c r="A74" s="10" t="s">
        <v>105</v>
      </c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</row>
    <row r="75" spans="1:20" ht="18" customHeight="1" x14ac:dyDescent="0.2">
      <c r="A75" s="10" t="s">
        <v>106</v>
      </c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</row>
    <row r="76" spans="1:20" ht="18" customHeight="1" x14ac:dyDescent="0.2">
      <c r="A76" s="10" t="s">
        <v>107</v>
      </c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</row>
    <row r="77" spans="1:20" ht="18" customHeight="1" x14ac:dyDescent="0.2">
      <c r="A77" s="10" t="s">
        <v>108</v>
      </c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</row>
    <row r="78" spans="1:20" ht="18" customHeight="1" x14ac:dyDescent="0.2">
      <c r="A78" s="3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</row>
    <row r="79" spans="1:20" ht="18" customHeight="1" x14ac:dyDescent="0.2">
      <c r="A79" s="54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</row>
    <row r="80" spans="1:20" ht="18" customHeight="1" x14ac:dyDescent="0.2">
      <c r="A80" s="8" t="s">
        <v>109</v>
      </c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</row>
    <row r="81" spans="1:20" ht="18" customHeight="1" x14ac:dyDescent="0.2">
      <c r="A81" s="55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</row>
    <row r="82" spans="1:20" ht="18" customHeight="1" x14ac:dyDescent="0.2">
      <c r="A82" s="56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</row>
  </sheetData>
  <pageMargins left="0.472441" right="0.472441" top="0.472441" bottom="0.472441" header="0.51181100000000002" footer="0.51181100000000002"/>
  <pageSetup orientation="portrait"/>
  <headerFooter>
    <oddFooter>&amp;C&amp;"Helvetica,Regular"&amp;12&amp;K000000&amp;P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Irrigation Calculations.xls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modified xsi:type="dcterms:W3CDTF">2017-02-24T22:58:28Z</dcterms:modified>
</cp:coreProperties>
</file>