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Dairy Cow Earnings Correctd.xls" sheetId="1" r:id="rId4"/>
  </sheets>
</workbook>
</file>

<file path=xl/sharedStrings.xml><?xml version="1.0" encoding="utf-8"?>
<sst xmlns="http://schemas.openxmlformats.org/spreadsheetml/2006/main" uniqueCount="132">
  <si>
    <t>Dairy Profits per cow by weight</t>
  </si>
  <si>
    <t>The examples in Rows 9 to 13 are from records. Enter more records for your information below them. Save this spreadsheet and open a new one for your use. Then enter your figures over those shown.</t>
  </si>
  <si>
    <t>Costs/</t>
  </si>
  <si>
    <t>Date</t>
  </si>
  <si>
    <t>Instructions are in red. Don’t type over blue cells, they contain formulae. Enter yours in yellow cells.</t>
  </si>
  <si>
    <t>Payment/100 lb milk</t>
  </si>
  <si>
    <t>&lt; Enter yours, or enter fat or protein payments, but only one, plus the milk volume penalty if applicable. Ones not used should have zeros.</t>
  </si>
  <si>
    <t>My suggested</t>
  </si>
  <si>
    <t>Cow</t>
  </si>
  <si>
    <t xml:space="preserve">Keep records and costs of all treatments (including mastitis and value of time and lost milk) so that the net earnings of each cow are known when planning which to cull at the end of the season. </t>
  </si>
  <si>
    <t>Read all rows from the top down. Enter your current milk price per hundred weight or for protein, fat or solids.</t>
  </si>
  <si>
    <t>Enter figures to find most profitable</t>
  </si>
  <si>
    <t>Payment/lb milk</t>
  </si>
  <si>
    <t>&lt; Computer does this one.</t>
  </si>
  <si>
    <t>Don't delete it this &gt;</t>
  </si>
  <si>
    <t>&lt;This date does calculations so don't delete it.</t>
  </si>
  <si>
    <t>Name</t>
  </si>
  <si>
    <t>Holstein</t>
  </si>
  <si>
    <t>Age Corrections</t>
  </si>
  <si>
    <t>Start with =</t>
  </si>
  <si>
    <t>Record</t>
  </si>
  <si>
    <t xml:space="preserve">Enter your name and the date. </t>
  </si>
  <si>
    <t>Milk handling charge per lb or litre</t>
  </si>
  <si>
    <t>&lt; Enter yours if applicable</t>
  </si>
  <si>
    <t>/Litre</t>
  </si>
  <si>
    <t>lb or kg</t>
  </si>
  <si>
    <t>LIC Age Corrections</t>
  </si>
  <si>
    <t>because cows are costly to replace.</t>
  </si>
  <si>
    <t>and add</t>
  </si>
  <si>
    <t>each time</t>
  </si>
  <si>
    <t>Enter the age correcting figures you use or for your breed from below.</t>
  </si>
  <si>
    <t>Enter either G2 or G3 or solids payment/lb or /kg in L6.  Others should be zeros.</t>
  </si>
  <si>
    <t>Breeding</t>
  </si>
  <si>
    <t>Production</t>
  </si>
  <si>
    <t>Earnings</t>
  </si>
  <si>
    <t>Estimated or</t>
  </si>
  <si>
    <t>MS %</t>
  </si>
  <si>
    <t>Cents/l</t>
  </si>
  <si>
    <t>each.</t>
  </si>
  <si>
    <t xml:space="preserve"> a cost</t>
  </si>
  <si>
    <t>Lock all formula cells.</t>
  </si>
  <si>
    <t>Breed</t>
  </si>
  <si>
    <t>H = Holstein, J = Jersey, HJ = cross, etc.</t>
  </si>
  <si>
    <t>Due</t>
  </si>
  <si>
    <t>Days</t>
  </si>
  <si>
    <t>Milk</t>
  </si>
  <si>
    <t>Av %</t>
  </si>
  <si>
    <t>%</t>
  </si>
  <si>
    <t>Prodn/</t>
  </si>
  <si>
    <t>Change</t>
  </si>
  <si>
    <t>Worth</t>
  </si>
  <si>
    <t>Age</t>
  </si>
  <si>
    <t>Age&amp;Wt</t>
  </si>
  <si>
    <t>Weighed</t>
  </si>
  <si>
    <t>$/kg</t>
  </si>
  <si>
    <r>
      <rPr>
        <u val="single"/>
        <sz val="12"/>
        <color indexed="8"/>
        <rFont val="Times"/>
      </rPr>
      <t>Cow</t>
    </r>
  </si>
  <si>
    <t>Check</t>
  </si>
  <si>
    <t>is added.</t>
  </si>
  <si>
    <t xml:space="preserve">When entering figures, NEVER cut and paste figures, type over ones which are wrong, or delete and retype them, or formulae can become wrong. </t>
  </si>
  <si>
    <t>#</t>
  </si>
  <si>
    <t>BirthDate</t>
  </si>
  <si>
    <t>Milked</t>
  </si>
  <si>
    <t>kg</t>
  </si>
  <si>
    <t>Fat</t>
  </si>
  <si>
    <t>Protein</t>
  </si>
  <si>
    <t>kgMS</t>
  </si>
  <si>
    <t>Fat &amp; P</t>
  </si>
  <si>
    <t>/litre</t>
  </si>
  <si>
    <t>or Index</t>
  </si>
  <si>
    <t>Correc'd</t>
  </si>
  <si>
    <t>Weights</t>
  </si>
  <si>
    <t>Earned</t>
  </si>
  <si>
    <r>
      <rPr>
        <u val="single"/>
        <sz val="12"/>
        <color indexed="8"/>
        <rFont val="Times"/>
      </rPr>
      <t>#</t>
    </r>
  </si>
  <si>
    <t>Example</t>
  </si>
  <si>
    <t>Add a column for descriprion if requred.</t>
  </si>
  <si>
    <t>If you don't have scales, estimate the weights. As long as you are consistent over the whole herd the result should be OK. Do it twice or have someone else do it too and average them.</t>
  </si>
  <si>
    <t>Averages&gt;</t>
  </si>
  <si>
    <t>971021, 971221</t>
  </si>
  <si>
    <t>&lt;Averages. Don't type over blue cells. Delete unused rows below yours to get the averages.</t>
  </si>
  <si>
    <t xml:space="preserve">NZ Holstein Friesian Assoc 92/3Tahora Glazier Laurin. SJ &amp; D Goonan. </t>
  </si>
  <si>
    <t>Enter your herd details and figures over these examples. Enter Birth as d/m/yy, example 9/8/92. Ages will then be automatically entered and updated as long as =now() is in the date cell..</t>
  </si>
  <si>
    <t xml:space="preserve">NZ Jersey Assoc 92/3 Tim Sneddon Tokoroa. </t>
  </si>
  <si>
    <t>If the birth day and month aren't known, guess them, but try and get the year right.</t>
  </si>
  <si>
    <t xml:space="preserve">NZ Ayrshire Assoc 92/3. Glentworth Gordon, Kaponga. </t>
  </si>
  <si>
    <t>Use this template for sorting cows by age and weight corrected earnings before culling, for deciding which to use good semen on, which to keep calves from, and if buying cows, enter their figures to decide which to buy.</t>
  </si>
  <si>
    <t>Top USA Holstein Tullando Royalty Maxima. Not in calf. First calved at 2.5 yrs.</t>
  </si>
  <si>
    <t>Empty</t>
  </si>
  <si>
    <t>There are rows for 100 cows. Add more or delete ones not used to allow averages to work, or copy and paste more as required, then check and correct all Averages formulae on row 8.</t>
  </si>
  <si>
    <t>Top NZ Jersey 96/7 Fed 1 kg bran and maize/day. David Carrington's 6 yr old cow Windville Grove Nikki from Canadian semen Shamrock Grove Gemini. Dam was NZ. Use North American no more than, once then use NZ.</t>
  </si>
  <si>
    <t>After all your cows are entered, sort them by earnings.</t>
  </si>
  <si>
    <t>Then change the payments to what they are likely to be in the future and sort again.</t>
  </si>
  <si>
    <t>Some use 1.08 (column Y) for ten years and older cows. I don't believe in this, because more young animals should be reared to speed up genetic improvement.</t>
  </si>
  <si>
    <t>Payout NZDB Projections</t>
  </si>
  <si>
    <t xml:space="preserve">for </t>
  </si>
  <si>
    <t>MF</t>
  </si>
  <si>
    <t>MS</t>
  </si>
  <si>
    <t>Ratio</t>
  </si>
  <si>
    <t>Total</t>
  </si>
  <si>
    <t>When sorted by earnings by age and/or weight, there is little difference between 0.44 and 0.1.</t>
  </si>
  <si>
    <t>Webb and Chynoweth herds graphed by ratio shows no difference in earnings between 0.6 and 1.</t>
  </si>
  <si>
    <t>for 1st 400,000 tonnes then 1</t>
  </si>
  <si>
    <t>Actual payout NZDG</t>
  </si>
  <si>
    <t xml:space="preserve">    Age Correcting Formulae 1994        </t>
  </si>
  <si>
    <t>Holstein Friesian Production 1992/3</t>
  </si>
  <si>
    <t>LIC Av Wts for</t>
  </si>
  <si>
    <t>From pure</t>
  </si>
  <si>
    <t xml:space="preserve">Holstein Friesian Soc </t>
  </si>
  <si>
    <t>Average</t>
  </si>
  <si>
    <t>Jersey</t>
  </si>
  <si>
    <t>LIC Jersey</t>
  </si>
  <si>
    <t>LIC Holstein</t>
  </si>
  <si>
    <t>#'s</t>
  </si>
  <si>
    <t>Litres</t>
  </si>
  <si>
    <t>kg Fat</t>
  </si>
  <si>
    <t>kg Protein</t>
  </si>
  <si>
    <t>30,000 weighed</t>
  </si>
  <si>
    <t>herds</t>
  </si>
  <si>
    <t>said</t>
  </si>
  <si>
    <t>H</t>
  </si>
  <si>
    <t>550~600</t>
  </si>
  <si>
    <t>HxJ</t>
  </si>
  <si>
    <t>A</t>
  </si>
  <si>
    <t>5~9</t>
  </si>
  <si>
    <t>J</t>
  </si>
  <si>
    <t>10&gt;</t>
  </si>
  <si>
    <t>79,86,94</t>
  </si>
  <si>
    <t>74,82,91</t>
  </si>
  <si>
    <t>Ayrshire</t>
  </si>
  <si>
    <t>Old</t>
  </si>
  <si>
    <t>I developed this spreadsheet in 1986 after I suggested the principle to LIC. LIC Breeding Worth has since been developed and is similar, but more complicated. See www.ambreed.co.nz/</t>
  </si>
  <si>
    <t>If more rows are required copy and paste them.</t>
  </si>
  <si>
    <t>Delete unused rows to get correct averages.</t>
  </si>
</sst>
</file>

<file path=xl/styles.xml><?xml version="1.0" encoding="utf-8"?>
<styleSheet xmlns="http://schemas.openxmlformats.org/spreadsheetml/2006/main">
  <numFmts count="12">
    <numFmt numFmtId="0" formatCode="General"/>
    <numFmt numFmtId="59" formatCode="#,##0.0%"/>
    <numFmt numFmtId="60" formatCode="&quot;$&quot;#,##0&quot; &quot;;(&quot;$&quot;#,##0)"/>
    <numFmt numFmtId="61" formatCode="&quot;$&quot;#,##0"/>
    <numFmt numFmtId="62" formatCode="&quot;$&quot;#,##0.00"/>
    <numFmt numFmtId="63" formatCode="&quot;$&quot;#,##0.00&quot; &quot;;(&quot;$&quot;#,##0.00)"/>
    <numFmt numFmtId="64" formatCode="&quot;$&quot;0.00;&quot;-&quot;&quot;$&quot;0.00"/>
    <numFmt numFmtId="65" formatCode="0.0000"/>
    <numFmt numFmtId="66" formatCode="0.0%"/>
    <numFmt numFmtId="67" formatCode="d&quot;/&quot;m&quot;/&quot;yy"/>
    <numFmt numFmtId="68" formatCode="0.00000000"/>
    <numFmt numFmtId="69" formatCode="#,##0.00%"/>
  </numFmts>
  <fonts count="17">
    <font>
      <sz val="10"/>
      <color indexed="8"/>
      <name val="Geneva"/>
    </font>
    <font>
      <sz val="12"/>
      <color indexed="8"/>
      <name val="Helvetica"/>
    </font>
    <font>
      <sz val="13"/>
      <color indexed="8"/>
      <name val="Geneva"/>
    </font>
    <font>
      <b val="1"/>
      <sz val="16"/>
      <color indexed="8"/>
      <name val="Times"/>
    </font>
    <font>
      <sz val="12"/>
      <color indexed="8"/>
      <name val="Times"/>
    </font>
    <font>
      <sz val="12"/>
      <color indexed="10"/>
      <name val="Times"/>
    </font>
    <font>
      <b val="1"/>
      <sz val="12"/>
      <color indexed="8"/>
      <name val="Times"/>
    </font>
    <font>
      <b val="1"/>
      <u val="single"/>
      <sz val="12"/>
      <color indexed="8"/>
      <name val="Times"/>
    </font>
    <font>
      <b val="1"/>
      <sz val="14"/>
      <color indexed="10"/>
      <name val="Times"/>
    </font>
    <font>
      <b val="1"/>
      <sz val="14"/>
      <color indexed="8"/>
      <name val="Times"/>
    </font>
    <font>
      <u val="single"/>
      <sz val="12"/>
      <color indexed="8"/>
      <name val="Times"/>
    </font>
    <font>
      <sz val="14"/>
      <color indexed="10"/>
      <name val="Times"/>
    </font>
    <font>
      <b val="1"/>
      <sz val="12"/>
      <color indexed="10"/>
      <name val="Times"/>
    </font>
    <font>
      <sz val="12"/>
      <color indexed="11"/>
      <name val="Times"/>
    </font>
    <font>
      <sz val="14"/>
      <color indexed="8"/>
      <name val="Times"/>
    </font>
    <font>
      <u val="single"/>
      <sz val="12"/>
      <color indexed="11"/>
      <name val="Times"/>
    </font>
    <font>
      <b val="1"/>
      <sz val="12"/>
      <color indexed="11"/>
      <name val="Times"/>
    </font>
  </fonts>
  <fills count="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s>
  <cellStyleXfs count="1">
    <xf numFmtId="0" fontId="0" applyNumberFormat="0" applyFont="1" applyFill="0" applyBorder="0" applyAlignment="1" applyProtection="0">
      <alignment vertical="bottom"/>
    </xf>
  </cellStyleXfs>
  <cellXfs count="112">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left" vertical="bottom"/>
    </xf>
    <xf numFmtId="0" fontId="4" fillId="2" borderId="1" applyNumberFormat="1" applyFont="1" applyFill="1" applyBorder="1" applyAlignment="1" applyProtection="0">
      <alignment horizontal="center" vertical="bottom"/>
    </xf>
    <xf numFmtId="14" fontId="4" fillId="2" borderId="1" applyNumberFormat="1" applyFont="1" applyFill="1" applyBorder="1" applyAlignment="1" applyProtection="0">
      <alignment horizontal="center" vertical="bottom"/>
    </xf>
    <xf numFmtId="3" fontId="4" fillId="2" borderId="1" applyNumberFormat="1" applyFont="1" applyFill="1" applyBorder="1" applyAlignment="1" applyProtection="0">
      <alignment horizontal="center" vertical="bottom"/>
    </xf>
    <xf numFmtId="59" fontId="4" fillId="2" borderId="1" applyNumberFormat="1" applyFont="1" applyFill="1" applyBorder="1" applyAlignment="1" applyProtection="0">
      <alignment horizontal="center" vertical="bottom"/>
    </xf>
    <xf numFmtId="49" fontId="5" fillId="2" borderId="1" applyNumberFormat="1" applyFont="1" applyFill="1" applyBorder="1" applyAlignment="1" applyProtection="0">
      <alignment horizontal="left" vertical="bottom"/>
    </xf>
    <xf numFmtId="60" fontId="4" fillId="2" borderId="1" applyNumberFormat="1" applyFont="1" applyFill="1" applyBorder="1" applyAlignment="1" applyProtection="0">
      <alignment horizontal="center" vertical="bottom"/>
    </xf>
    <xf numFmtId="61" fontId="4" fillId="2" borderId="1" applyNumberFormat="1" applyFont="1" applyFill="1" applyBorder="1" applyAlignment="1" applyProtection="0">
      <alignment horizontal="right" vertical="bottom"/>
    </xf>
    <xf numFmtId="0" fontId="4" fillId="2" borderId="1" applyNumberFormat="1" applyFont="1" applyFill="1" applyBorder="1" applyAlignment="1" applyProtection="0">
      <alignment horizontal="right" vertical="bottom"/>
    </xf>
    <xf numFmtId="0" fontId="6" fillId="2" borderId="1" applyNumberFormat="1" applyFont="1" applyFill="1" applyBorder="1" applyAlignment="1" applyProtection="0">
      <alignment vertical="bottom"/>
    </xf>
    <xf numFmtId="49" fontId="7" fillId="2" borderId="1" applyNumberFormat="1" applyFont="1" applyFill="1" applyBorder="1" applyAlignment="1" applyProtection="0">
      <alignment horizontal="center" vertical="bottom"/>
    </xf>
    <xf numFmtId="49" fontId="8" fillId="2" borderId="1" applyNumberFormat="1" applyFont="1" applyFill="1" applyBorder="1" applyAlignment="1" applyProtection="0">
      <alignment vertical="bottom"/>
    </xf>
    <xf numFmtId="0" fontId="4" fillId="2" borderId="1" applyNumberFormat="1" applyFont="1" applyFill="1" applyBorder="1" applyAlignment="1" applyProtection="0">
      <alignment vertical="bottom"/>
    </xf>
    <xf numFmtId="49" fontId="9" fillId="2" borderId="1" applyNumberFormat="1" applyFont="1" applyFill="1" applyBorder="1" applyAlignment="1" applyProtection="0">
      <alignment vertical="bottom"/>
    </xf>
    <xf numFmtId="0" fontId="0" fillId="2" borderId="1" applyNumberFormat="1" applyFont="1" applyFill="1" applyBorder="1" applyAlignment="1" applyProtection="0">
      <alignment vertical="bottom"/>
    </xf>
    <xf numFmtId="3" fontId="4" fillId="2" borderId="1" applyNumberFormat="1" applyFont="1" applyFill="1" applyBorder="1" applyAlignment="1" applyProtection="0">
      <alignment horizontal="right" vertical="bottom"/>
    </xf>
    <xf numFmtId="49" fontId="6" fillId="2" borderId="1" applyNumberFormat="1" applyFont="1" applyFill="1" applyBorder="1" applyAlignment="1" applyProtection="0">
      <alignment horizontal="right" vertical="bottom"/>
    </xf>
    <xf numFmtId="62" fontId="10" fillId="3" borderId="1" applyNumberFormat="1" applyFont="1" applyFill="1" applyBorder="1" applyAlignment="1" applyProtection="0">
      <alignment horizontal="center" vertical="bottom"/>
    </xf>
    <xf numFmtId="1" fontId="4" fillId="2" borderId="1" applyNumberFormat="1" applyFont="1" applyFill="1" applyBorder="1" applyAlignment="1" applyProtection="0">
      <alignment horizontal="center" vertical="bottom"/>
    </xf>
    <xf numFmtId="15" fontId="4" fillId="3" borderId="1" applyNumberFormat="1" applyFont="1" applyFill="1" applyBorder="1" applyAlignment="1" applyProtection="0">
      <alignment horizontal="center" vertical="bottom"/>
    </xf>
    <xf numFmtId="49" fontId="10" fillId="2" borderId="1" applyNumberFormat="1" applyFont="1" applyFill="1" applyBorder="1" applyAlignment="1" applyProtection="0">
      <alignment horizontal="left" vertical="bottom"/>
    </xf>
    <xf numFmtId="0" fontId="4" fillId="2" borderId="1" applyNumberFormat="1" applyFont="1" applyFill="1" applyBorder="1" applyAlignment="1" applyProtection="0">
      <alignment horizontal="left" vertical="bottom"/>
    </xf>
    <xf numFmtId="49" fontId="11" fillId="2" borderId="1" applyNumberFormat="1" applyFont="1" applyFill="1" applyBorder="1" applyAlignment="1" applyProtection="0">
      <alignment horizontal="left" vertical="bottom"/>
    </xf>
    <xf numFmtId="49" fontId="12" fillId="2" borderId="1" applyNumberFormat="1" applyFont="1" applyFill="1" applyBorder="1" applyAlignment="1" applyProtection="0">
      <alignment horizontal="left" vertical="bottom"/>
    </xf>
    <xf numFmtId="3" fontId="6" fillId="2" borderId="1" applyNumberFormat="1" applyFont="1" applyFill="1" applyBorder="1" applyAlignment="1" applyProtection="0">
      <alignment horizontal="left" vertical="bottom"/>
    </xf>
    <xf numFmtId="49" fontId="4" fillId="2" borderId="1" applyNumberFormat="1" applyFont="1" applyFill="1" applyBorder="1" applyAlignment="1" applyProtection="0">
      <alignment horizontal="right" vertical="bottom"/>
    </xf>
    <xf numFmtId="62" fontId="4" fillId="4" borderId="1" applyNumberFormat="1" applyFont="1" applyFill="1" applyBorder="1" applyAlignment="1" applyProtection="0">
      <alignment horizontal="center" vertical="bottom"/>
    </xf>
    <xf numFmtId="49" fontId="12" fillId="2" borderId="1" applyNumberFormat="1" applyFont="1" applyFill="1" applyBorder="1" applyAlignment="1" applyProtection="0">
      <alignment horizontal="right" vertical="bottom"/>
    </xf>
    <xf numFmtId="14" fontId="6" fillId="4" borderId="1" applyNumberFormat="1" applyFont="1" applyFill="1" applyBorder="1" applyAlignment="1" applyProtection="0">
      <alignment horizontal="center" vertical="bottom"/>
    </xf>
    <xf numFmtId="49" fontId="6" fillId="3" borderId="1" applyNumberFormat="1" applyFont="1" applyFill="1" applyBorder="1" applyAlignment="1" applyProtection="0">
      <alignment horizontal="left" vertical="bottom"/>
    </xf>
    <xf numFmtId="0" fontId="10" fillId="2" borderId="1" applyNumberFormat="1" applyFont="1" applyFill="1" applyBorder="1" applyAlignment="1" applyProtection="0">
      <alignment horizontal="center" vertical="bottom"/>
    </xf>
    <xf numFmtId="49" fontId="10" fillId="2" borderId="1" applyNumberFormat="1" applyFont="1" applyFill="1" applyBorder="1" applyAlignment="1" applyProtection="0">
      <alignment horizontal="right" vertical="bottom"/>
    </xf>
    <xf numFmtId="49" fontId="5" fillId="2" borderId="1" applyNumberFormat="1" applyFont="1" applyFill="1" applyBorder="1" applyAlignment="1" applyProtection="0">
      <alignment horizontal="center" vertical="bottom"/>
    </xf>
    <xf numFmtId="49" fontId="11" fillId="2" borderId="1" applyNumberFormat="1" applyFont="1" applyFill="1" applyBorder="1" applyAlignment="1" applyProtection="0">
      <alignment vertical="bottom"/>
    </xf>
    <xf numFmtId="14" fontId="4" fillId="2" borderId="1" applyNumberFormat="1" applyFont="1" applyFill="1" applyBorder="1" applyAlignment="1" applyProtection="0">
      <alignment horizontal="right" vertical="bottom"/>
    </xf>
    <xf numFmtId="63" fontId="4" fillId="3" borderId="1" applyNumberFormat="1" applyFont="1" applyFill="1" applyBorder="1" applyAlignment="1" applyProtection="0">
      <alignment horizontal="center" vertical="bottom"/>
    </xf>
    <xf numFmtId="49" fontId="4" fillId="2" borderId="1" applyNumberFormat="1" applyFont="1" applyFill="1" applyBorder="1" applyAlignment="1" applyProtection="0">
      <alignment horizontal="center" vertical="bottom"/>
    </xf>
    <xf numFmtId="49" fontId="10" fillId="2" borderId="1" applyNumberFormat="1" applyFont="1" applyFill="1" applyBorder="1" applyAlignment="1" applyProtection="0">
      <alignment horizontal="center" vertical="bottom"/>
    </xf>
    <xf numFmtId="4" fontId="4" fillId="2" borderId="1" applyNumberFormat="1" applyFont="1" applyFill="1" applyBorder="1" applyAlignment="1" applyProtection="0">
      <alignment horizontal="left" vertical="bottom"/>
    </xf>
    <xf numFmtId="3" fontId="10" fillId="2" borderId="1" applyNumberFormat="1" applyFont="1" applyFill="1" applyBorder="1" applyAlignment="1" applyProtection="0">
      <alignment horizontal="center" vertical="bottom"/>
    </xf>
    <xf numFmtId="3" fontId="4" fillId="2" borderId="1" applyNumberFormat="1" applyFont="1" applyFill="1" applyBorder="1" applyAlignment="1" applyProtection="0">
      <alignment horizontal="left" vertical="bottom"/>
    </xf>
    <xf numFmtId="60" fontId="10" fillId="2" borderId="1" applyNumberFormat="1" applyFont="1" applyFill="1" applyBorder="1" applyAlignment="1" applyProtection="0">
      <alignment horizontal="center" vertical="bottom"/>
    </xf>
    <xf numFmtId="63" fontId="10" fillId="4" borderId="1" applyNumberFormat="1" applyFont="1" applyFill="1" applyBorder="1" applyAlignment="1" applyProtection="0">
      <alignment horizontal="center" vertical="bottom"/>
    </xf>
    <xf numFmtId="0" fontId="4" fillId="3" borderId="1" applyNumberFormat="1" applyFont="1" applyFill="1" applyBorder="1" applyAlignment="1" applyProtection="0">
      <alignment horizontal="center" vertical="bottom"/>
    </xf>
    <xf numFmtId="2" fontId="4" fillId="3" borderId="1" applyNumberFormat="1" applyFont="1" applyFill="1" applyBorder="1" applyAlignment="1" applyProtection="0">
      <alignment horizontal="center" vertical="bottom"/>
    </xf>
    <xf numFmtId="49" fontId="4" fillId="2" borderId="1" applyNumberFormat="1" applyFont="1" applyFill="1" applyBorder="1" applyAlignment="1" applyProtection="0">
      <alignment horizontal="left" vertical="bottom"/>
    </xf>
    <xf numFmtId="62" fontId="4" fillId="2" borderId="1" applyNumberFormat="1" applyFont="1" applyFill="1" applyBorder="1" applyAlignment="1" applyProtection="0">
      <alignment horizontal="center" vertical="bottom"/>
    </xf>
    <xf numFmtId="64" fontId="4" fillId="3" borderId="1" applyNumberFormat="1" applyFont="1" applyFill="1" applyBorder="1" applyAlignment="1" applyProtection="0">
      <alignment horizontal="center" vertical="bottom"/>
    </xf>
    <xf numFmtId="49" fontId="10" fillId="4" borderId="1" applyNumberFormat="1" applyFont="1" applyFill="1" applyBorder="1" applyAlignment="1" applyProtection="0">
      <alignment horizontal="center" vertical="bottom"/>
    </xf>
    <xf numFmtId="59" fontId="4" fillId="4" borderId="1" applyNumberFormat="1" applyFont="1" applyFill="1" applyBorder="1" applyAlignment="1" applyProtection="0">
      <alignment horizontal="center" vertical="bottom"/>
    </xf>
    <xf numFmtId="65" fontId="4" fillId="4" borderId="1" applyNumberFormat="1" applyFont="1" applyFill="1" applyBorder="1" applyAlignment="1" applyProtection="0">
      <alignment horizontal="right" vertical="bottom"/>
    </xf>
    <xf numFmtId="49" fontId="10" fillId="2" borderId="2" applyNumberFormat="1" applyFont="1" applyFill="1" applyBorder="1" applyAlignment="1" applyProtection="0">
      <alignment horizontal="center" vertical="bottom"/>
    </xf>
    <xf numFmtId="3" fontId="4" fillId="3" borderId="1" applyNumberFormat="1" applyFont="1" applyFill="1" applyBorder="1" applyAlignment="1" applyProtection="0">
      <alignment horizontal="center" vertical="bottom"/>
    </xf>
    <xf numFmtId="3" fontId="6" fillId="2" borderId="1" applyNumberFormat="1" applyFont="1" applyFill="1" applyBorder="1" applyAlignment="1" applyProtection="0">
      <alignment horizontal="center" vertical="bottom"/>
    </xf>
    <xf numFmtId="3" fontId="6" fillId="4" borderId="1" applyNumberFormat="1" applyFont="1" applyFill="1" applyBorder="1" applyAlignment="1" applyProtection="0">
      <alignment horizontal="center" vertical="bottom"/>
    </xf>
    <xf numFmtId="59" fontId="6" fillId="4" borderId="1" applyNumberFormat="1" applyFont="1" applyFill="1" applyBorder="1" applyAlignment="1" applyProtection="0">
      <alignment horizontal="center" vertical="bottom"/>
    </xf>
    <xf numFmtId="2" fontId="6" fillId="4" borderId="1" applyNumberFormat="1" applyFont="1" applyFill="1" applyBorder="1" applyAlignment="1" applyProtection="0">
      <alignment horizontal="center" vertical="bottom"/>
    </xf>
    <xf numFmtId="1" fontId="6" fillId="4" borderId="1" applyNumberFormat="1" applyFont="1" applyFill="1" applyBorder="1" applyAlignment="1" applyProtection="0">
      <alignment horizontal="center" vertical="bottom"/>
    </xf>
    <xf numFmtId="61" fontId="6" fillId="4" borderId="1" applyNumberFormat="1" applyFont="1" applyFill="1" applyBorder="1" applyAlignment="1" applyProtection="0">
      <alignment horizontal="center" vertical="bottom"/>
    </xf>
    <xf numFmtId="0" fontId="4" fillId="4" borderId="1" applyNumberFormat="1" applyFont="1" applyFill="1" applyBorder="1" applyAlignment="1" applyProtection="0">
      <alignment horizontal="center" vertical="bottom"/>
    </xf>
    <xf numFmtId="3" fontId="6" fillId="4" borderId="3" applyNumberFormat="1" applyFont="1" applyFill="1" applyBorder="1" applyAlignment="1" applyProtection="0">
      <alignment horizontal="center" vertical="bottom"/>
    </xf>
    <xf numFmtId="0" fontId="6" fillId="4" borderId="1" applyNumberFormat="1" applyFont="1" applyFill="1" applyBorder="1" applyAlignment="1" applyProtection="0">
      <alignment horizontal="center" vertical="bottom"/>
    </xf>
    <xf numFmtId="2" fontId="4" fillId="4" borderId="1" applyNumberFormat="1" applyFont="1" applyFill="1" applyBorder="1" applyAlignment="1" applyProtection="0">
      <alignment horizontal="center" vertical="bottom"/>
    </xf>
    <xf numFmtId="66" fontId="4" fillId="4" borderId="1" applyNumberFormat="1" applyFont="1" applyFill="1" applyBorder="1" applyAlignment="1" applyProtection="0">
      <alignment horizontal="center" vertical="bottom"/>
    </xf>
    <xf numFmtId="61" fontId="4" fillId="4" borderId="1" applyNumberFormat="1" applyFont="1" applyFill="1" applyBorder="1" applyAlignment="1" applyProtection="0">
      <alignment horizontal="center" vertical="bottom"/>
    </xf>
    <xf numFmtId="49" fontId="4" fillId="4" borderId="1" applyNumberFormat="1" applyFont="1" applyFill="1" applyBorder="1" applyAlignment="1" applyProtection="0">
      <alignment horizontal="left" vertical="bottom"/>
    </xf>
    <xf numFmtId="49" fontId="4" fillId="3" borderId="1" applyNumberFormat="1" applyFont="1" applyFill="1" applyBorder="1" applyAlignment="1" applyProtection="0">
      <alignment horizontal="left" vertical="bottom"/>
    </xf>
    <xf numFmtId="14" fontId="4" fillId="3" borderId="1" applyNumberFormat="1" applyFont="1" applyFill="1" applyBorder="1" applyAlignment="1" applyProtection="0">
      <alignment horizontal="center" vertical="bottom"/>
    </xf>
    <xf numFmtId="3" fontId="4" fillId="4" borderId="1" applyNumberFormat="1" applyFont="1" applyFill="1" applyBorder="1" applyAlignment="1" applyProtection="0">
      <alignment horizontal="center" vertical="bottom"/>
    </xf>
    <xf numFmtId="4" fontId="4" fillId="3" borderId="1" applyNumberFormat="1" applyFont="1" applyFill="1" applyBorder="1" applyAlignment="1" applyProtection="0">
      <alignment horizontal="center" vertical="bottom"/>
    </xf>
    <xf numFmtId="3" fontId="4" fillId="3" borderId="4" applyNumberFormat="1" applyFont="1" applyFill="1" applyBorder="1" applyAlignment="1" applyProtection="0">
      <alignment horizontal="center" vertical="bottom"/>
    </xf>
    <xf numFmtId="66" fontId="4" fillId="3" borderId="1" applyNumberFormat="1" applyFont="1" applyFill="1" applyBorder="1" applyAlignment="1" applyProtection="0">
      <alignment horizontal="center" vertical="bottom"/>
    </xf>
    <xf numFmtId="61" fontId="4" fillId="2" borderId="1" applyNumberFormat="1" applyFont="1" applyFill="1" applyBorder="1" applyAlignment="1" applyProtection="0">
      <alignment horizontal="center" vertical="bottom"/>
    </xf>
    <xf numFmtId="1" fontId="4" fillId="2" borderId="1" applyNumberFormat="1" applyFont="1" applyFill="1" applyBorder="1" applyAlignment="1" applyProtection="0">
      <alignment horizontal="left" vertical="bottom"/>
    </xf>
    <xf numFmtId="49" fontId="4" fillId="3" borderId="1" applyNumberFormat="1" applyFont="1" applyFill="1" applyBorder="1" applyAlignment="1" applyProtection="0">
      <alignment vertical="bottom"/>
    </xf>
    <xf numFmtId="49" fontId="4" fillId="3" borderId="1" applyNumberFormat="1" applyFont="1" applyFill="1" applyBorder="1" applyAlignment="1" applyProtection="0">
      <alignment horizontal="center" vertical="bottom"/>
    </xf>
    <xf numFmtId="0" fontId="13" fillId="3" borderId="1" applyNumberFormat="1" applyFont="1" applyFill="1" applyBorder="1" applyAlignment="1" applyProtection="0">
      <alignment horizontal="left" vertical="bottom"/>
    </xf>
    <xf numFmtId="1" fontId="4" fillId="3" borderId="1" applyNumberFormat="1" applyFont="1" applyFill="1" applyBorder="1" applyAlignment="1" applyProtection="0">
      <alignment horizontal="center" vertical="bottom"/>
    </xf>
    <xf numFmtId="60" fontId="4" fillId="4" borderId="1" applyNumberFormat="1" applyFont="1" applyFill="1" applyBorder="1" applyAlignment="1" applyProtection="0">
      <alignment horizontal="center" vertical="bottom"/>
    </xf>
    <xf numFmtId="67" fontId="13" fillId="3" borderId="1" applyNumberFormat="1" applyFont="1" applyFill="1" applyBorder="1" applyAlignment="1" applyProtection="0">
      <alignment horizontal="left" vertical="bottom"/>
    </xf>
    <xf numFmtId="4" fontId="13" fillId="3" borderId="1" applyNumberFormat="1" applyFont="1" applyFill="1" applyBorder="1" applyAlignment="1" applyProtection="0">
      <alignment horizontal="left" vertical="bottom"/>
    </xf>
    <xf numFmtId="0" fontId="14" fillId="2" borderId="1" applyNumberFormat="1" applyFont="1" applyFill="1" applyBorder="1" applyAlignment="1" applyProtection="0">
      <alignment horizontal="left" vertical="bottom"/>
    </xf>
    <xf numFmtId="0" fontId="13" fillId="3" borderId="1" applyNumberFormat="1" applyFont="1" applyFill="1" applyBorder="1" applyAlignment="1" applyProtection="0">
      <alignment horizontal="center" vertical="bottom"/>
    </xf>
    <xf numFmtId="0" fontId="4" fillId="3" borderId="1" applyNumberFormat="1" applyFont="1" applyFill="1" applyBorder="1" applyAlignment="1" applyProtection="0">
      <alignment horizontal="right" vertical="bottom"/>
    </xf>
    <xf numFmtId="4" fontId="15" fillId="3" borderId="1" applyNumberFormat="1" applyFont="1" applyFill="1" applyBorder="1" applyAlignment="1" applyProtection="0">
      <alignment horizontal="center" vertical="bottom"/>
    </xf>
    <xf numFmtId="14" fontId="10" fillId="3" borderId="1" applyNumberFormat="1" applyFont="1" applyFill="1" applyBorder="1" applyAlignment="1" applyProtection="0">
      <alignment horizontal="center" vertical="bottom"/>
    </xf>
    <xf numFmtId="3" fontId="10" fillId="3" borderId="1" applyNumberFormat="1" applyFont="1" applyFill="1" applyBorder="1" applyAlignment="1" applyProtection="0">
      <alignment horizontal="center" vertical="bottom"/>
    </xf>
    <xf numFmtId="62" fontId="4" fillId="3" borderId="1" applyNumberFormat="1" applyFont="1" applyFill="1" applyBorder="1" applyAlignment="1" applyProtection="0">
      <alignment horizontal="center" vertical="bottom"/>
    </xf>
    <xf numFmtId="49" fontId="7" fillId="2" borderId="1" applyNumberFormat="1" applyFont="1" applyFill="1" applyBorder="1" applyAlignment="1" applyProtection="0">
      <alignment horizontal="left" vertical="bottom"/>
    </xf>
    <xf numFmtId="67" fontId="16" fillId="3" borderId="1" applyNumberFormat="1" applyFont="1" applyFill="1" applyBorder="1" applyAlignment="1" applyProtection="0">
      <alignment horizontal="center" vertical="bottom"/>
    </xf>
    <xf numFmtId="14" fontId="6" fillId="3" borderId="1" applyNumberFormat="1" applyFont="1" applyFill="1" applyBorder="1" applyAlignment="1" applyProtection="0">
      <alignment horizontal="center" vertical="bottom"/>
    </xf>
    <xf numFmtId="3" fontId="6" fillId="3" borderId="1" applyNumberFormat="1" applyFont="1" applyFill="1" applyBorder="1" applyAlignment="1" applyProtection="0">
      <alignment horizontal="center" vertical="bottom"/>
    </xf>
    <xf numFmtId="1" fontId="6" fillId="3" borderId="1" applyNumberFormat="1" applyFont="1" applyFill="1" applyBorder="1" applyAlignment="1" applyProtection="0">
      <alignment horizontal="center" vertical="bottom"/>
    </xf>
    <xf numFmtId="68" fontId="4" fillId="3" borderId="1" applyNumberFormat="1" applyFont="1" applyFill="1" applyBorder="1" applyAlignment="1" applyProtection="0">
      <alignment horizontal="center" vertical="bottom"/>
    </xf>
    <xf numFmtId="0" fontId="4" fillId="3" borderId="1" applyNumberFormat="1" applyFont="1" applyFill="1" applyBorder="1" applyAlignment="1" applyProtection="0">
      <alignment vertical="bottom"/>
    </xf>
    <xf numFmtId="49" fontId="5" fillId="2" borderId="1" applyNumberFormat="1" applyFont="1" applyFill="1" applyBorder="1" applyAlignment="1" applyProtection="0">
      <alignment vertical="bottom"/>
    </xf>
    <xf numFmtId="4" fontId="4" fillId="2" borderId="1" applyNumberFormat="1" applyFont="1" applyFill="1" applyBorder="1" applyAlignment="1" applyProtection="0">
      <alignment horizontal="center" vertical="bottom"/>
    </xf>
    <xf numFmtId="2" fontId="4" fillId="2" borderId="1" applyNumberFormat="1" applyFont="1" applyFill="1" applyBorder="1" applyAlignment="1" applyProtection="0">
      <alignment horizontal="center" vertical="bottom"/>
    </xf>
    <xf numFmtId="0" fontId="0" fillId="2" borderId="1" applyNumberFormat="1" applyFont="1" applyFill="1" applyBorder="1" applyAlignment="1" applyProtection="0">
      <alignment horizontal="center" vertical="bottom"/>
    </xf>
    <xf numFmtId="0" fontId="6" fillId="2" borderId="1" applyNumberFormat="1" applyFont="1" applyFill="1" applyBorder="1" applyAlignment="1" applyProtection="0">
      <alignment horizontal="right" vertical="bottom"/>
    </xf>
    <xf numFmtId="49" fontId="6" fillId="2" borderId="1" applyNumberFormat="1" applyFont="1" applyFill="1" applyBorder="1" applyAlignment="1" applyProtection="0">
      <alignment horizontal="left" vertical="bottom"/>
    </xf>
    <xf numFmtId="49" fontId="4" fillId="2" borderId="1" applyNumberFormat="1" applyFont="1" applyFill="1" applyBorder="1" applyAlignment="1" applyProtection="0">
      <alignment vertical="bottom"/>
    </xf>
    <xf numFmtId="10" fontId="4" fillId="3" borderId="1" applyNumberFormat="1" applyFont="1" applyFill="1" applyBorder="1" applyAlignment="1" applyProtection="0">
      <alignment horizontal="center" vertical="bottom"/>
    </xf>
    <xf numFmtId="10" fontId="4" fillId="4" borderId="1" applyNumberFormat="1" applyFont="1" applyFill="1" applyBorder="1" applyAlignment="1" applyProtection="0">
      <alignment horizontal="center" vertical="bottom"/>
    </xf>
    <xf numFmtId="69" fontId="4" fillId="4" borderId="1" applyNumberFormat="1" applyFont="1" applyFill="1" applyBorder="1" applyAlignment="1" applyProtection="0">
      <alignment horizontal="center" vertical="bottom"/>
    </xf>
    <xf numFmtId="65" fontId="4" fillId="2" borderId="1" applyNumberFormat="1" applyFont="1" applyFill="1" applyBorder="1" applyAlignment="1" applyProtection="0">
      <alignment horizontal="right" vertical="bottom"/>
    </xf>
    <xf numFmtId="9" fontId="4" fillId="2" borderId="1" applyNumberFormat="1" applyFont="1" applyFill="1" applyBorder="1" applyAlignment="1" applyProtection="0">
      <alignment horizontal="center" vertical="bottom"/>
    </xf>
    <xf numFmtId="0" fontId="0" fillId="3" borderId="1" applyNumberFormat="1" applyFont="1" applyFill="1" applyBorder="1" applyAlignment="1" applyProtection="0">
      <alignment vertical="bottom"/>
    </xf>
    <xf numFmtId="49" fontId="6" fillId="2" borderId="1" applyNumberFormat="1" applyFont="1" applyFill="1" applyBorder="1" applyAlignment="1" applyProtection="0">
      <alignment vertical="bottom"/>
    </xf>
    <xf numFmtId="4" fontId="6" fillId="2" borderId="1" applyNumberFormat="1" applyFont="1" applyFill="1" applyBorder="1" applyAlignment="1" applyProtection="0">
      <alignment horizontal="lef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ff2600"/>
      <rgbColor rgb="fffefb00"/>
      <rgbColor rgb="ff61e1eb"/>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AY211"/>
  <sheetViews>
    <sheetView workbookViewId="0" showGridLines="0" defaultGridColor="1"/>
  </sheetViews>
  <sheetFormatPr defaultColWidth="10.8333" defaultRowHeight="13" customHeight="1" outlineLevelRow="0" outlineLevelCol="0"/>
  <cols>
    <col min="1" max="1" width="4" style="1" customWidth="1"/>
    <col min="2" max="2" width="67.3516" style="1" customWidth="1"/>
    <col min="3" max="3" width="8.85156" style="1" customWidth="1"/>
    <col min="4" max="4" width="26.3516" style="1" customWidth="1"/>
    <col min="5" max="5" width="7.67188" style="1" customWidth="1"/>
    <col min="6" max="6" width="8" style="1" customWidth="1"/>
    <col min="7" max="7" width="9.67188" style="1" customWidth="1"/>
    <col min="8" max="8" width="8" style="1" customWidth="1"/>
    <col min="9" max="9" width="7.17188" style="1" customWidth="1"/>
    <col min="10" max="10" width="6.67188" style="1" customWidth="1"/>
    <col min="11" max="11" width="6.85156" style="1" customWidth="1"/>
    <col min="12" max="12" width="18.1719" style="1" customWidth="1"/>
    <col min="13" max="13" width="8.85156" style="1" customWidth="1"/>
    <col min="14" max="14" width="7.35156" style="1" customWidth="1"/>
    <col min="15" max="15" width="6.5" style="1" customWidth="1"/>
    <col min="16" max="16" width="8.35156" style="1" customWidth="1"/>
    <col min="17" max="17" width="6.85156" style="1" customWidth="1"/>
    <col min="18" max="18" width="12.3516" style="1" customWidth="1"/>
    <col min="19" max="19" width="8.17188" style="1" customWidth="1"/>
    <col min="20" max="20" width="10.6719" style="1" customWidth="1"/>
    <col min="21" max="21" width="9.5" style="1" customWidth="1"/>
    <col min="22" max="22" width="9.17188" style="1" customWidth="1"/>
    <col min="23" max="23" width="4.85156" style="1" customWidth="1"/>
    <col min="24" max="24" width="10.5" style="1" customWidth="1"/>
    <col min="25" max="25" width="5.5" style="1" customWidth="1"/>
    <col min="26" max="26" width="5.5" style="1" customWidth="1"/>
    <col min="27" max="27" width="5.5" style="1" customWidth="1"/>
    <col min="28" max="28" width="12.6719" style="1" customWidth="1"/>
    <col min="29" max="29" width="10.5" style="1" customWidth="1"/>
    <col min="30" max="30" width="35.5" style="1" customWidth="1"/>
    <col min="31" max="31" width="8.67188" style="1" customWidth="1"/>
    <col min="32" max="32" width="5.67188" style="1" customWidth="1"/>
    <col min="33" max="33" width="9.85156" style="1" customWidth="1"/>
    <col min="34" max="34" width="7.85156" style="1" customWidth="1"/>
    <col min="35" max="35" width="5.67188" style="1" customWidth="1"/>
    <col min="36" max="36" width="5.67188" style="1" customWidth="1"/>
    <col min="37" max="37" width="5.67188" style="1" customWidth="1"/>
    <col min="38" max="38" width="5.5" style="1" customWidth="1"/>
    <col min="39" max="39" width="6.5" style="1" customWidth="1"/>
    <col min="40" max="40" width="5.5" style="1" customWidth="1"/>
    <col min="41" max="41" width="9.35156" style="1" customWidth="1"/>
    <col min="42" max="42" width="5.85156" style="1" customWidth="1"/>
    <col min="43" max="43" width="5.5" style="1" customWidth="1"/>
    <col min="44" max="44" width="5.5" style="1" customWidth="1"/>
    <col min="45" max="45" width="5.5" style="1" customWidth="1"/>
    <col min="46" max="46" width="5.5" style="1" customWidth="1"/>
    <col min="47" max="47" width="5.88281" style="1" customWidth="1"/>
    <col min="48" max="48" width="5.17188" style="1" customWidth="1"/>
    <col min="49" max="49" width="13.8516" style="1" customWidth="1"/>
    <col min="50" max="50" width="9.5" style="1" customWidth="1"/>
    <col min="51" max="51" width="78.5" style="1" customWidth="1"/>
    <col min="52" max="256" width="10.8516" style="1" customWidth="1"/>
  </cols>
  <sheetData>
    <row r="1" ht="21" customHeight="1">
      <c r="A1" t="s" s="2">
        <v>0</v>
      </c>
      <c r="B1" s="3"/>
      <c r="C1" s="4"/>
      <c r="D1" s="5"/>
      <c r="E1" s="4"/>
      <c r="F1" s="5"/>
      <c r="G1" s="5"/>
      <c r="H1" s="6"/>
      <c r="I1" t="s" s="7">
        <v>1</v>
      </c>
      <c r="J1" s="6"/>
      <c r="K1" s="3"/>
      <c r="L1" s="3"/>
      <c r="M1" s="3"/>
      <c r="N1" s="8"/>
      <c r="O1" s="8"/>
      <c r="P1" s="3"/>
      <c r="Q1" s="3"/>
      <c r="R1" s="9"/>
      <c r="S1" s="9"/>
      <c r="T1" s="9"/>
      <c r="U1" s="3"/>
      <c r="V1" s="3"/>
      <c r="W1" s="3"/>
      <c r="X1" s="3"/>
      <c r="Y1" s="3"/>
      <c r="Z1" s="10"/>
      <c r="AA1" s="3"/>
      <c r="AB1" s="11"/>
      <c r="AC1" t="s" s="12">
        <v>2</v>
      </c>
      <c r="AD1" t="s" s="12">
        <v>3</v>
      </c>
      <c r="AE1" t="s" s="13">
        <v>4</v>
      </c>
      <c r="AF1" s="14"/>
      <c r="AG1" s="15"/>
      <c r="AH1" s="16"/>
      <c r="AI1" s="16"/>
      <c r="AJ1" s="16"/>
      <c r="AK1" s="16"/>
      <c r="AL1" s="16"/>
      <c r="AM1" s="16"/>
      <c r="AN1" s="16"/>
      <c r="AO1" s="16"/>
      <c r="AP1" s="16"/>
      <c r="AQ1" s="16"/>
      <c r="AR1" s="16"/>
      <c r="AS1" s="16"/>
      <c r="AT1" s="16"/>
      <c r="AU1" s="16"/>
      <c r="AV1" s="16"/>
      <c r="AW1" s="16"/>
      <c r="AX1" s="16"/>
      <c r="AY1" s="16"/>
    </row>
    <row r="2" ht="16" customHeight="1">
      <c r="A2" s="16"/>
      <c r="B2" s="16"/>
      <c r="C2" s="4"/>
      <c r="D2" s="5"/>
      <c r="E2" s="17"/>
      <c r="F2" t="s" s="18">
        <v>5</v>
      </c>
      <c r="G2" s="19">
        <v>0</v>
      </c>
      <c r="H2" t="s" s="7">
        <v>6</v>
      </c>
      <c r="I2" s="20"/>
      <c r="J2" s="6"/>
      <c r="K2" s="5"/>
      <c r="L2" s="3"/>
      <c r="M2" s="3"/>
      <c r="N2" s="8"/>
      <c r="O2" s="8"/>
      <c r="P2" s="3"/>
      <c r="Q2" s="3"/>
      <c r="R2" s="9"/>
      <c r="S2" s="9"/>
      <c r="T2" s="9"/>
      <c r="U2" s="21">
        <v>39580</v>
      </c>
      <c r="V2" s="3"/>
      <c r="W2" s="3"/>
      <c r="X2" s="3"/>
      <c r="Y2" s="3"/>
      <c r="Z2" t="s" s="22">
        <v>7</v>
      </c>
      <c r="AA2" s="3"/>
      <c r="AB2" s="23"/>
      <c r="AC2" t="s" s="12">
        <v>8</v>
      </c>
      <c r="AD2" t="s" s="7">
        <v>9</v>
      </c>
      <c r="AE2" t="s" s="24">
        <v>10</v>
      </c>
      <c r="AF2" s="16"/>
      <c r="AG2" s="16"/>
      <c r="AH2" s="16"/>
      <c r="AI2" s="16"/>
      <c r="AJ2" s="16"/>
      <c r="AK2" s="16"/>
      <c r="AL2" s="16"/>
      <c r="AM2" s="16"/>
      <c r="AN2" s="16"/>
      <c r="AO2" s="16"/>
      <c r="AP2" s="16"/>
      <c r="AQ2" s="16"/>
      <c r="AR2" s="16"/>
      <c r="AS2" s="16"/>
      <c r="AT2" s="16"/>
      <c r="AU2" s="16"/>
      <c r="AV2" s="16"/>
      <c r="AW2" s="16"/>
      <c r="AX2" s="16"/>
      <c r="AY2" s="16"/>
    </row>
    <row r="3" ht="16" customHeight="1">
      <c r="A3" t="s" s="25">
        <v>11</v>
      </c>
      <c r="B3" s="3"/>
      <c r="C3" s="26"/>
      <c r="D3" s="5"/>
      <c r="E3" s="17"/>
      <c r="F3" t="s" s="27">
        <v>12</v>
      </c>
      <c r="G3" s="28">
        <f>G2/100</f>
        <v>0</v>
      </c>
      <c r="H3" t="s" s="7">
        <v>13</v>
      </c>
      <c r="I3" s="20"/>
      <c r="J3" s="6"/>
      <c r="K3" s="5"/>
      <c r="L3" t="s" s="29">
        <v>14</v>
      </c>
      <c r="M3" s="30">
        <f>NOW()</f>
        <v>41046.530451388891</v>
      </c>
      <c r="N3" t="s" s="25">
        <v>15</v>
      </c>
      <c r="O3" s="8"/>
      <c r="P3" s="3"/>
      <c r="Q3" s="3"/>
      <c r="R3" s="9"/>
      <c r="S3" t="s" s="31">
        <v>16</v>
      </c>
      <c r="T3" s="16"/>
      <c r="U3" s="3"/>
      <c r="V3" s="32"/>
      <c r="W3" s="3"/>
      <c r="X3" s="3"/>
      <c r="Y3" t="s" s="33">
        <v>17</v>
      </c>
      <c r="Z3" t="s" s="22">
        <v>18</v>
      </c>
      <c r="AA3" s="3"/>
      <c r="AB3" s="14"/>
      <c r="AC3" t="s" s="34">
        <v>19</v>
      </c>
      <c r="AD3" t="s" s="34">
        <v>20</v>
      </c>
      <c r="AE3" t="s" s="35">
        <v>21</v>
      </c>
      <c r="AF3" s="16"/>
      <c r="AG3" s="16"/>
      <c r="AH3" s="16"/>
      <c r="AI3" s="16"/>
      <c r="AJ3" s="16"/>
      <c r="AK3" s="16"/>
      <c r="AL3" s="16"/>
      <c r="AM3" s="16"/>
      <c r="AN3" s="16"/>
      <c r="AO3" s="16"/>
      <c r="AP3" s="16"/>
      <c r="AQ3" s="16"/>
      <c r="AR3" s="16"/>
      <c r="AS3" s="16"/>
      <c r="AT3" s="16"/>
      <c r="AU3" s="16"/>
      <c r="AV3" s="16"/>
      <c r="AW3" s="16"/>
      <c r="AX3" s="16"/>
      <c r="AY3" s="16"/>
    </row>
    <row r="4" ht="16" customHeight="1">
      <c r="A4" s="16"/>
      <c r="B4" s="3"/>
      <c r="C4" s="26"/>
      <c r="D4" s="5"/>
      <c r="E4" s="36"/>
      <c r="F4" t="s" s="27">
        <v>22</v>
      </c>
      <c r="G4" s="37">
        <v>0.04</v>
      </c>
      <c r="H4" t="s" s="7">
        <v>23</v>
      </c>
      <c r="I4" s="20"/>
      <c r="J4" s="6"/>
      <c r="K4" s="5"/>
      <c r="L4" s="32"/>
      <c r="M4" t="s" s="38">
        <v>3</v>
      </c>
      <c r="N4" s="8"/>
      <c r="O4" t="s" s="39">
        <v>24</v>
      </c>
      <c r="P4" t="s" s="39">
        <v>8</v>
      </c>
      <c r="Q4" t="s" s="39">
        <v>8</v>
      </c>
      <c r="R4" s="9"/>
      <c r="S4" s="9"/>
      <c r="T4" s="9"/>
      <c r="U4" t="s" s="39">
        <v>25</v>
      </c>
      <c r="V4" s="3"/>
      <c r="W4" s="3"/>
      <c r="X4" t="s" s="33">
        <v>26</v>
      </c>
      <c r="Y4" t="s" s="22">
        <v>27</v>
      </c>
      <c r="Z4" s="16"/>
      <c r="AA4" s="3"/>
      <c r="AB4" s="40"/>
      <c r="AC4" t="s" s="34">
        <v>28</v>
      </c>
      <c r="AD4" t="s" s="34">
        <v>29</v>
      </c>
      <c r="AE4" t="s" s="24">
        <v>30</v>
      </c>
      <c r="AF4" s="14"/>
      <c r="AG4" s="14"/>
      <c r="AH4" s="14"/>
      <c r="AI4" s="14"/>
      <c r="AJ4" s="14"/>
      <c r="AK4" s="14"/>
      <c r="AL4" s="14"/>
      <c r="AM4" s="14"/>
      <c r="AN4" s="16"/>
      <c r="AO4" s="16"/>
      <c r="AP4" s="16"/>
      <c r="AQ4" s="16"/>
      <c r="AR4" s="16"/>
      <c r="AS4" s="16"/>
      <c r="AT4" s="16"/>
      <c r="AU4" s="16"/>
      <c r="AV4" s="16"/>
      <c r="AW4" s="16"/>
      <c r="AX4" s="16"/>
      <c r="AY4" s="16"/>
    </row>
    <row r="5" ht="16" customHeight="1">
      <c r="A5" s="16"/>
      <c r="B5" s="3"/>
      <c r="C5" s="4"/>
      <c r="D5" s="41"/>
      <c r="E5" t="s" s="7">
        <v>31</v>
      </c>
      <c r="F5" s="5"/>
      <c r="G5" s="3"/>
      <c r="H5" s="6"/>
      <c r="I5" s="20"/>
      <c r="J5" s="6"/>
      <c r="K5" s="42"/>
      <c r="L5" s="3"/>
      <c r="M5" s="23"/>
      <c r="N5" s="43"/>
      <c r="O5" s="44">
        <f>G4</f>
        <v>0.04</v>
      </c>
      <c r="P5" t="s" s="33">
        <v>32</v>
      </c>
      <c r="Q5" t="s" s="22">
        <v>33</v>
      </c>
      <c r="R5" s="9"/>
      <c r="S5" t="s" s="39">
        <v>34</v>
      </c>
      <c r="T5" t="s" s="39">
        <v>34</v>
      </c>
      <c r="U5" t="s" s="22">
        <v>35</v>
      </c>
      <c r="V5" s="3"/>
      <c r="W5" s="3"/>
      <c r="X5" s="45">
        <v>2</v>
      </c>
      <c r="Y5" s="46">
        <v>1.38</v>
      </c>
      <c r="Z5" s="46">
        <v>1.38</v>
      </c>
      <c r="AA5" t="s" s="39">
        <v>36</v>
      </c>
      <c r="AB5" t="s" s="39">
        <v>37</v>
      </c>
      <c r="AC5" t="s" s="34">
        <v>38</v>
      </c>
      <c r="AD5" t="s" s="34">
        <v>39</v>
      </c>
      <c r="AE5" t="s" s="35">
        <v>40</v>
      </c>
      <c r="AF5" s="14"/>
      <c r="AG5" s="14"/>
      <c r="AH5" s="14"/>
      <c r="AI5" s="14"/>
      <c r="AJ5" s="14"/>
      <c r="AK5" s="14"/>
      <c r="AL5" s="14"/>
      <c r="AM5" s="14"/>
      <c r="AN5" s="14"/>
      <c r="AO5" s="14"/>
      <c r="AP5" s="23"/>
      <c r="AQ5" s="16"/>
      <c r="AR5" s="16"/>
      <c r="AS5" s="16"/>
      <c r="AT5" s="16"/>
      <c r="AU5" s="16"/>
      <c r="AV5" s="16"/>
      <c r="AW5" s="16"/>
      <c r="AX5" s="16"/>
      <c r="AY5" s="16"/>
    </row>
    <row r="6" ht="16" customHeight="1">
      <c r="A6" t="s" s="39">
        <v>8</v>
      </c>
      <c r="B6" t="s" s="39">
        <v>41</v>
      </c>
      <c r="C6" t="s" s="47">
        <v>42</v>
      </c>
      <c r="D6" s="5"/>
      <c r="E6" t="s" s="39">
        <v>43</v>
      </c>
      <c r="F6" t="s" s="39">
        <v>44</v>
      </c>
      <c r="G6" t="s" s="39">
        <v>45</v>
      </c>
      <c r="H6" t="s" s="39">
        <v>46</v>
      </c>
      <c r="I6" s="48">
        <v>0</v>
      </c>
      <c r="J6" t="s" s="39">
        <v>46</v>
      </c>
      <c r="K6" s="48">
        <v>0</v>
      </c>
      <c r="L6" s="49">
        <v>5</v>
      </c>
      <c r="M6" t="s" s="39">
        <v>47</v>
      </c>
      <c r="N6" t="s" s="39">
        <v>48</v>
      </c>
      <c r="O6" t="s" s="39">
        <v>49</v>
      </c>
      <c r="P6" t="s" s="39">
        <v>50</v>
      </c>
      <c r="Q6" t="s" s="39">
        <v>50</v>
      </c>
      <c r="R6" s="9"/>
      <c r="S6" t="s" s="39">
        <v>51</v>
      </c>
      <c r="T6" t="s" s="39">
        <v>52</v>
      </c>
      <c r="U6" t="s" s="39">
        <v>53</v>
      </c>
      <c r="V6" t="s" s="39">
        <v>54</v>
      </c>
      <c r="W6" t="s" s="50">
        <f>A6</f>
        <v>55</v>
      </c>
      <c r="X6" s="45">
        <v>3</v>
      </c>
      <c r="Y6" s="46">
        <v>1.18</v>
      </c>
      <c r="Z6" s="46">
        <v>1.18</v>
      </c>
      <c r="AA6" s="51">
        <f>AA7-(AA8-AA7)</f>
        <v>0.05784444444444445</v>
      </c>
      <c r="AB6" s="52">
        <f>AB7-$AE$22</f>
        <v>0</v>
      </c>
      <c r="AC6" t="s" s="38">
        <v>56</v>
      </c>
      <c r="AD6" t="s" s="34">
        <v>57</v>
      </c>
      <c r="AE6" t="s" s="24">
        <v>58</v>
      </c>
      <c r="AF6" s="16"/>
      <c r="AG6" s="16"/>
      <c r="AH6" s="16"/>
      <c r="AI6" s="16"/>
      <c r="AJ6" s="16"/>
      <c r="AK6" s="16"/>
      <c r="AL6" s="16"/>
      <c r="AM6" s="16"/>
      <c r="AN6" s="16"/>
      <c r="AO6" s="16"/>
      <c r="AP6" s="16"/>
      <c r="AQ6" s="16"/>
      <c r="AR6" s="16"/>
      <c r="AS6" s="16"/>
      <c r="AT6" s="16"/>
      <c r="AU6" s="16"/>
      <c r="AV6" s="16"/>
      <c r="AW6" s="16"/>
      <c r="AX6" s="16"/>
      <c r="AY6" s="16"/>
    </row>
    <row r="7" ht="16" customHeight="1">
      <c r="A7" t="s" s="39">
        <v>59</v>
      </c>
      <c r="B7" s="3"/>
      <c r="C7" t="s" s="33">
        <v>60</v>
      </c>
      <c r="D7" t="s" s="39">
        <v>51</v>
      </c>
      <c r="E7" t="s" s="39">
        <v>3</v>
      </c>
      <c r="F7" t="s" s="39">
        <v>61</v>
      </c>
      <c r="G7" t="s" s="39">
        <v>62</v>
      </c>
      <c r="H7" t="s" s="39">
        <v>63</v>
      </c>
      <c r="I7" t="s" s="39">
        <v>63</v>
      </c>
      <c r="J7" t="s" s="39">
        <v>64</v>
      </c>
      <c r="K7" t="s" s="39">
        <v>64</v>
      </c>
      <c r="L7" t="s" s="39">
        <v>65</v>
      </c>
      <c r="M7" t="s" s="39">
        <v>66</v>
      </c>
      <c r="N7" t="s" s="39">
        <v>62</v>
      </c>
      <c r="O7" t="s" s="39">
        <v>67</v>
      </c>
      <c r="P7" t="s" s="22">
        <v>68</v>
      </c>
      <c r="Q7" t="s" s="39">
        <v>68</v>
      </c>
      <c r="R7" t="s" s="39">
        <v>34</v>
      </c>
      <c r="S7" t="s" s="39">
        <v>69</v>
      </c>
      <c r="T7" t="s" s="39">
        <v>69</v>
      </c>
      <c r="U7" t="s" s="53">
        <v>70</v>
      </c>
      <c r="V7" t="s" s="39">
        <v>71</v>
      </c>
      <c r="W7" t="s" s="50">
        <f>A7</f>
        <v>72</v>
      </c>
      <c r="X7" s="54">
        <v>4</v>
      </c>
      <c r="Y7" s="46">
        <v>1.07</v>
      </c>
      <c r="Z7" s="46">
        <v>1.07</v>
      </c>
      <c r="AA7" s="51">
        <f>AA8-(AA9-AA8)</f>
        <v>0.05892222222222222</v>
      </c>
      <c r="AB7" s="52">
        <f>AB8-$AE$22</f>
        <v>0</v>
      </c>
      <c r="AC7" t="s" s="39">
        <v>73</v>
      </c>
      <c r="AD7" t="s" s="7">
        <v>74</v>
      </c>
      <c r="AE7" t="s" s="24">
        <v>75</v>
      </c>
      <c r="AF7" s="16"/>
      <c r="AG7" s="16"/>
      <c r="AH7" s="16"/>
      <c r="AI7" s="16"/>
      <c r="AJ7" s="16"/>
      <c r="AK7" s="16"/>
      <c r="AL7" s="16"/>
      <c r="AM7" s="16"/>
      <c r="AN7" s="16"/>
      <c r="AO7" s="16"/>
      <c r="AP7" s="16"/>
      <c r="AQ7" s="16"/>
      <c r="AR7" s="16"/>
      <c r="AS7" s="16"/>
      <c r="AT7" s="16"/>
      <c r="AU7" s="16"/>
      <c r="AV7" s="16"/>
      <c r="AW7" s="16"/>
      <c r="AX7" s="16"/>
      <c r="AY7" s="16"/>
    </row>
    <row r="8" ht="16" customHeight="1">
      <c r="A8" s="55"/>
      <c r="B8" t="s" s="18">
        <v>76</v>
      </c>
      <c r="C8" s="30">
        <f>AVERAGE(C9:C109)</f>
        <v>31987.2</v>
      </c>
      <c r="D8" s="56">
        <f>AVERAGE(D9:D109)</f>
      </c>
      <c r="E8" s="30">
        <f>AVERAGE(E9:E109)</f>
        <v>33457.25</v>
      </c>
      <c r="F8" s="56">
        <f>AVERAGE(F9:F109)</f>
        <v>307.6</v>
      </c>
      <c r="G8" s="56">
        <f>AVERAGE(G9:G109)</f>
        <v>11494.738231631383</v>
      </c>
      <c r="H8" s="57">
        <f>AVERAGE(H9:H13)</f>
        <v>0.05353725502956536</v>
      </c>
      <c r="I8" s="58">
        <v>0.0535372550295653</v>
      </c>
      <c r="J8" s="57">
        <f>AVERAGE(J9:J13)</f>
        <v>0.04307490958721934</v>
      </c>
      <c r="K8" s="56">
        <f>AVERAGE(K9:K109)</f>
        <v>519.8</v>
      </c>
      <c r="L8" s="59">
        <f>AVERAGE(L9:L109)</f>
        <v>53.40617486406175</v>
      </c>
      <c r="M8" s="57">
        <f>AVERAGE(M9:M13)</f>
        <v>0.09661216461678472</v>
      </c>
      <c r="N8" s="58">
        <f>AVERAGE(N9:N13)</f>
        <v>1.974195010518255</v>
      </c>
      <c r="O8" s="60">
        <f>-G8*$G$4</f>
        <v>-459.7895292652553</v>
      </c>
      <c r="P8" s="61"/>
      <c r="Q8" s="61"/>
      <c r="R8" s="58">
        <f>AVERAGE(R9:R13)</f>
        <v>4934.234132004982</v>
      </c>
      <c r="S8" s="58">
        <f>AVERAGE(S9:S13)</f>
        <v>4934.234132004982</v>
      </c>
      <c r="T8" s="58">
        <f>AVERAGE(T9:T13)</f>
        <v>4902.525890901158</v>
      </c>
      <c r="U8" s="62">
        <f>AVERAGE(U9:U109)</f>
        <v>542</v>
      </c>
      <c r="V8" s="58">
        <f>AVERAGE(V9:V13)</f>
        <v>9.358425600981073</v>
      </c>
      <c r="W8" s="63"/>
      <c r="X8" s="61">
        <v>5</v>
      </c>
      <c r="Y8" s="64">
        <v>1</v>
      </c>
      <c r="Z8" s="64">
        <v>1</v>
      </c>
      <c r="AA8" s="65">
        <v>0.06</v>
      </c>
      <c r="AB8" s="52">
        <f>AB9-$AE$22</f>
        <v>0</v>
      </c>
      <c r="AC8" s="66">
        <f>50+30</f>
        <v>80</v>
      </c>
      <c r="AD8" t="s" s="67">
        <v>77</v>
      </c>
      <c r="AE8" t="s" s="35">
        <v>78</v>
      </c>
      <c r="AF8" s="16"/>
      <c r="AG8" s="16"/>
      <c r="AH8" s="16"/>
      <c r="AI8" s="16"/>
      <c r="AJ8" s="16"/>
      <c r="AK8" s="16"/>
      <c r="AL8" s="16"/>
      <c r="AM8" s="16"/>
      <c r="AN8" s="16"/>
      <c r="AO8" s="16"/>
      <c r="AP8" s="16"/>
      <c r="AQ8" s="16"/>
      <c r="AR8" s="16"/>
      <c r="AS8" s="16"/>
      <c r="AT8" s="16"/>
      <c r="AU8" s="16"/>
      <c r="AV8" s="16"/>
      <c r="AW8" s="16"/>
      <c r="AX8" s="16"/>
      <c r="AY8" s="16"/>
    </row>
    <row r="9" ht="16" customHeight="1">
      <c r="A9" s="54">
        <v>41</v>
      </c>
      <c r="B9" t="s" s="68">
        <v>79</v>
      </c>
      <c r="C9" s="69">
        <v>31996</v>
      </c>
      <c r="D9" s="70">
        <f>($M$3-C9)/365</f>
        <v>24.79597383942162</v>
      </c>
      <c r="E9" s="69">
        <v>33825</v>
      </c>
      <c r="F9" s="54">
        <v>300</v>
      </c>
      <c r="G9" s="54">
        <v>12240</v>
      </c>
      <c r="H9" s="51">
        <f>I9/G9</f>
        <v>0.04583333333333333</v>
      </c>
      <c r="I9" s="54">
        <v>561</v>
      </c>
      <c r="J9" s="51">
        <f>K9/G9</f>
        <v>0.03725490196078431</v>
      </c>
      <c r="K9" s="54">
        <v>456</v>
      </c>
      <c r="L9" s="70">
        <f>I9+K9</f>
        <v>1017</v>
      </c>
      <c r="M9" s="51">
        <f>L9/G9</f>
        <v>0.08308823529411764</v>
      </c>
      <c r="N9" s="64">
        <f>L9/U9</f>
        <v>1.816071428571429</v>
      </c>
      <c r="O9" s="66">
        <f>-G9*$G$4</f>
        <v>-489.6</v>
      </c>
      <c r="P9" s="71"/>
      <c r="Q9" s="54"/>
      <c r="R9" s="66">
        <f>(G9*$G$3)+(I9*$I$6)+(K9*$K$6)+(L9*$L$6)+O9</f>
        <v>4595.4</v>
      </c>
      <c r="S9" s="66">
        <f>R9*(VLOOKUP(D9,$X$5:$Y$18,1+1))</f>
        <v>4595.4</v>
      </c>
      <c r="T9" s="66">
        <f>S9/U9*$U$8</f>
        <v>4447.690714285714</v>
      </c>
      <c r="U9" s="72">
        <v>560</v>
      </c>
      <c r="V9" s="28">
        <f>T9/U9</f>
        <v>7.942304846938776</v>
      </c>
      <c r="W9" s="70">
        <f>A9</f>
        <v>41</v>
      </c>
      <c r="X9" s="45">
        <v>6</v>
      </c>
      <c r="Y9" s="46">
        <v>1</v>
      </c>
      <c r="Z9" s="46">
        <v>1.02</v>
      </c>
      <c r="AA9" s="73">
        <v>0.06107777777777777</v>
      </c>
      <c r="AB9" s="52">
        <f>AB10-$AE$22</f>
        <v>0</v>
      </c>
      <c r="AC9" s="74"/>
      <c r="AD9" s="75"/>
      <c r="AE9" t="s" s="24">
        <v>80</v>
      </c>
      <c r="AF9" s="16"/>
      <c r="AG9" s="16"/>
      <c r="AH9" s="16"/>
      <c r="AI9" s="16"/>
      <c r="AJ9" s="16"/>
      <c r="AK9" s="16"/>
      <c r="AL9" s="16"/>
      <c r="AM9" s="16"/>
      <c r="AN9" s="16"/>
      <c r="AO9" s="16"/>
      <c r="AP9" s="16"/>
      <c r="AQ9" s="16"/>
      <c r="AR9" s="16"/>
      <c r="AS9" s="16"/>
      <c r="AT9" s="16"/>
      <c r="AU9" s="16"/>
      <c r="AV9" s="16"/>
      <c r="AW9" s="16"/>
      <c r="AX9" s="16"/>
      <c r="AY9" s="16"/>
    </row>
    <row r="10" ht="16" customHeight="1">
      <c r="A10" s="54">
        <v>56</v>
      </c>
      <c r="B10" t="s" s="68">
        <v>81</v>
      </c>
      <c r="C10" s="69">
        <v>31985</v>
      </c>
      <c r="D10" s="70">
        <f>($M$3-C10)/365</f>
        <v>24.82611082572298</v>
      </c>
      <c r="E10" s="69">
        <v>33814</v>
      </c>
      <c r="F10" s="54">
        <v>300</v>
      </c>
      <c r="G10" s="54">
        <v>6987</v>
      </c>
      <c r="H10" s="51">
        <f>I10/G10</f>
        <v>0.06254472591956491</v>
      </c>
      <c r="I10" s="54">
        <v>437</v>
      </c>
      <c r="J10" s="51">
        <f>K10/G10</f>
        <v>0.045799341634464</v>
      </c>
      <c r="K10" s="54">
        <v>320</v>
      </c>
      <c r="L10" s="70">
        <f>I10+K10</f>
        <v>757</v>
      </c>
      <c r="M10" s="51">
        <f>L10/G10</f>
        <v>0.1083440675540289</v>
      </c>
      <c r="N10" s="64">
        <f>L10/U10</f>
        <v>1.846341463414634</v>
      </c>
      <c r="O10" s="66">
        <f>-G10*$G$4</f>
        <v>-279.48</v>
      </c>
      <c r="P10" s="71"/>
      <c r="Q10" s="54"/>
      <c r="R10" s="66">
        <f>(G10*$G$3)+(I10*$I$6)+(K10*$K$6)+(L10*$L$6)+O10</f>
        <v>3505.52</v>
      </c>
      <c r="S10" s="66">
        <f>R10*(VLOOKUP(D10,$X$5:$Y$18,1+1))</f>
        <v>3505.52</v>
      </c>
      <c r="T10" s="66">
        <f>S10/U10*$U$8</f>
        <v>4634.126439024390</v>
      </c>
      <c r="U10" s="54">
        <v>410</v>
      </c>
      <c r="V10" s="28">
        <f>T10/U10</f>
        <v>11.30274741225461</v>
      </c>
      <c r="W10" s="70">
        <f>A10</f>
        <v>56</v>
      </c>
      <c r="X10" s="45">
        <v>7</v>
      </c>
      <c r="Y10" s="46">
        <v>1</v>
      </c>
      <c r="Z10" s="46">
        <v>1.04</v>
      </c>
      <c r="AA10" s="73">
        <v>0.06215555555555555</v>
      </c>
      <c r="AB10" s="52">
        <f>AB11-$AE$22</f>
        <v>0</v>
      </c>
      <c r="AC10" s="74"/>
      <c r="AD10" s="75"/>
      <c r="AE10" t="s" s="24">
        <v>82</v>
      </c>
      <c r="AF10" s="16"/>
      <c r="AG10" s="16"/>
      <c r="AH10" s="16"/>
      <c r="AI10" s="16"/>
      <c r="AJ10" s="16"/>
      <c r="AK10" s="16"/>
      <c r="AL10" s="16"/>
      <c r="AM10" s="16"/>
      <c r="AN10" s="16"/>
      <c r="AO10" s="16"/>
      <c r="AP10" s="16"/>
      <c r="AQ10" s="16"/>
      <c r="AR10" s="16"/>
      <c r="AS10" s="16"/>
      <c r="AT10" s="16"/>
      <c r="AU10" s="16"/>
      <c r="AV10" s="16"/>
      <c r="AW10" s="16"/>
      <c r="AX10" s="16"/>
      <c r="AY10" s="16"/>
    </row>
    <row r="11" ht="16" customHeight="1">
      <c r="A11" s="45">
        <v>51</v>
      </c>
      <c r="B11" t="s" s="76">
        <v>83</v>
      </c>
      <c r="C11" s="69">
        <v>31985</v>
      </c>
      <c r="D11" s="70">
        <f>($M$3-C11)/365</f>
        <v>24.82611082572298</v>
      </c>
      <c r="E11" s="69">
        <v>33094</v>
      </c>
      <c r="F11" s="54">
        <v>268</v>
      </c>
      <c r="G11" s="54">
        <v>9000</v>
      </c>
      <c r="H11" s="51">
        <f>I11/G11</f>
        <v>0.06366666666666666</v>
      </c>
      <c r="I11" s="54">
        <v>573</v>
      </c>
      <c r="J11" s="51">
        <f>K11/G11</f>
        <v>0.03033333333333333</v>
      </c>
      <c r="K11" s="54">
        <v>273</v>
      </c>
      <c r="L11" s="70">
        <f>I11+K11</f>
        <v>846</v>
      </c>
      <c r="M11" s="51">
        <f>L11/G11</f>
        <v>0.094</v>
      </c>
      <c r="N11" s="64">
        <f>L11/U11</f>
        <v>1.726530612244898</v>
      </c>
      <c r="O11" s="66">
        <f>-G11*$G$4</f>
        <v>-360</v>
      </c>
      <c r="P11" s="71"/>
      <c r="Q11" s="54"/>
      <c r="R11" s="66">
        <f>(G11*$G$3)+(I11*$I$6)+(K11*$K$6)+(L11*$L$6)+O11</f>
        <v>3870</v>
      </c>
      <c r="S11" s="66">
        <f>R11*(VLOOKUP(D11,$X$5:$Y$18,1+1))</f>
        <v>3870</v>
      </c>
      <c r="T11" s="66">
        <f>S11/U11*$U$8</f>
        <v>4280.693877551021</v>
      </c>
      <c r="U11" s="54">
        <v>490</v>
      </c>
      <c r="V11" s="28">
        <f>T11/U11</f>
        <v>8.736109954185757</v>
      </c>
      <c r="W11" s="61">
        <f>A11</f>
        <v>51</v>
      </c>
      <c r="X11" s="45">
        <v>8</v>
      </c>
      <c r="Y11" s="46">
        <v>1</v>
      </c>
      <c r="Z11" s="46">
        <v>1.06</v>
      </c>
      <c r="AA11" s="73">
        <v>0.06323333333333334</v>
      </c>
      <c r="AB11" s="52">
        <f>AB12-$AE$22</f>
        <v>0</v>
      </c>
      <c r="AC11" s="74"/>
      <c r="AD11" s="75"/>
      <c r="AE11" t="s" s="24">
        <v>84</v>
      </c>
      <c r="AF11" s="16"/>
      <c r="AG11" s="16"/>
      <c r="AH11" s="16"/>
      <c r="AI11" s="16"/>
      <c r="AJ11" s="16"/>
      <c r="AK11" s="16"/>
      <c r="AL11" s="16"/>
      <c r="AM11" s="16"/>
      <c r="AN11" s="16"/>
      <c r="AO11" s="16"/>
      <c r="AP11" s="16"/>
      <c r="AQ11" s="16"/>
      <c r="AR11" s="16"/>
      <c r="AS11" s="16"/>
      <c r="AT11" s="16"/>
      <c r="AU11" s="16"/>
      <c r="AV11" s="16"/>
      <c r="AW11" s="16"/>
      <c r="AX11" s="16"/>
      <c r="AY11" s="16"/>
    </row>
    <row r="12" ht="16" customHeight="1">
      <c r="A12" s="45">
        <v>87</v>
      </c>
      <c r="B12" t="s" s="68">
        <v>85</v>
      </c>
      <c r="C12" s="69">
        <v>31985</v>
      </c>
      <c r="D12" s="70">
        <f>($M$3-C12)/365</f>
        <v>24.82611082572298</v>
      </c>
      <c r="E12" t="s" s="77">
        <v>86</v>
      </c>
      <c r="F12" s="54">
        <v>365</v>
      </c>
      <c r="G12" s="70">
        <f>52100/2.2/F12*290</f>
        <v>18815.691158156911</v>
      </c>
      <c r="H12" s="51">
        <f>I12/G12</f>
        <v>0.027</v>
      </c>
      <c r="I12" s="54">
        <v>508.0236612702366</v>
      </c>
      <c r="J12" s="51">
        <f>K12/G12</f>
        <v>0.05798351975643656</v>
      </c>
      <c r="K12" s="54">
        <v>1091</v>
      </c>
      <c r="L12" s="70">
        <f>I12+K12</f>
        <v>1599.023661270237</v>
      </c>
      <c r="M12" s="51">
        <f>L12/G12</f>
        <v>0.08498351975643656</v>
      </c>
      <c r="N12" s="64">
        <f>L12/U12</f>
        <v>2.132031548360315</v>
      </c>
      <c r="O12" s="66">
        <f>-G12*$G$4</f>
        <v>-752.6276463262765</v>
      </c>
      <c r="P12" s="71"/>
      <c r="Q12" s="54"/>
      <c r="R12" s="66">
        <f>(G12*$G$3)+(I12*$I$6)+(K12*$K$6)+(L12*$L$6)+O12</f>
        <v>7242.490660024906</v>
      </c>
      <c r="S12" s="66">
        <f>R12*(VLOOKUP(D12,$X$5:$Y$18,1+1))</f>
        <v>7242.490660024906</v>
      </c>
      <c r="T12" s="66">
        <f>S12/U12*$U$8</f>
        <v>5233.906583644665</v>
      </c>
      <c r="U12" s="54">
        <v>750</v>
      </c>
      <c r="V12" s="28">
        <f>T12/U12</f>
        <v>6.97854211152622</v>
      </c>
      <c r="W12" s="61">
        <f>A12</f>
        <v>87</v>
      </c>
      <c r="X12" s="45">
        <v>9</v>
      </c>
      <c r="Y12" s="46">
        <v>1</v>
      </c>
      <c r="Z12" s="46">
        <v>1.08</v>
      </c>
      <c r="AA12" s="73">
        <v>0.06431111111111111</v>
      </c>
      <c r="AB12" s="52">
        <f>AB13-$AE$22</f>
        <v>0</v>
      </c>
      <c r="AC12" s="74"/>
      <c r="AD12" s="75"/>
      <c r="AE12" t="s" s="24">
        <v>87</v>
      </c>
      <c r="AF12" s="14"/>
      <c r="AG12" s="14"/>
      <c r="AH12" s="14"/>
      <c r="AI12" s="14"/>
      <c r="AJ12" s="16"/>
      <c r="AK12" s="16"/>
      <c r="AL12" s="16"/>
      <c r="AM12" s="16"/>
      <c r="AN12" s="16"/>
      <c r="AO12" s="16"/>
      <c r="AP12" s="16"/>
      <c r="AQ12" s="16"/>
      <c r="AR12" s="16"/>
      <c r="AS12" s="16"/>
      <c r="AT12" s="16"/>
      <c r="AU12" s="16"/>
      <c r="AV12" s="16"/>
      <c r="AW12" s="16"/>
      <c r="AX12" s="16"/>
      <c r="AY12" s="16"/>
    </row>
    <row r="13" ht="16" customHeight="1">
      <c r="A13" s="45">
        <v>78</v>
      </c>
      <c r="B13" t="s" s="68">
        <v>88</v>
      </c>
      <c r="C13" s="69">
        <v>31985</v>
      </c>
      <c r="D13" s="70">
        <f>($M$3-C13)/365</f>
        <v>24.82611082572298</v>
      </c>
      <c r="E13" s="69">
        <v>33096</v>
      </c>
      <c r="F13" s="54">
        <v>305</v>
      </c>
      <c r="G13" s="54">
        <v>10431</v>
      </c>
      <c r="H13" s="51">
        <f>I13/G13</f>
        <v>0.06864154922826191</v>
      </c>
      <c r="I13" s="54">
        <v>716</v>
      </c>
      <c r="J13" s="51">
        <f>K13/G13</f>
        <v>0.04400345125107852</v>
      </c>
      <c r="K13" s="54">
        <v>459</v>
      </c>
      <c r="L13" s="70">
        <f>I13+K13</f>
        <v>1175</v>
      </c>
      <c r="M13" s="51">
        <f>L13/G13</f>
        <v>0.1126450004793404</v>
      </c>
      <c r="N13" s="64">
        <f>L13/U13</f>
        <v>2.35</v>
      </c>
      <c r="O13" s="66">
        <f>-G13*$G$4</f>
        <v>-417.24</v>
      </c>
      <c r="P13" s="71"/>
      <c r="Q13" s="54"/>
      <c r="R13" s="66">
        <f>(G13*$G$3)+(I13*$I$6)+(K13*$K$6)+(L13*$L$6)+O13</f>
        <v>5457.76</v>
      </c>
      <c r="S13" s="66">
        <f>R13*(VLOOKUP(D13,$X$5:$Y$18,1+1))</f>
        <v>5457.76</v>
      </c>
      <c r="T13" s="66">
        <f>S13/U13*$U$8</f>
        <v>5916.211840000001</v>
      </c>
      <c r="U13" s="54">
        <v>500</v>
      </c>
      <c r="V13" s="28">
        <f>T13/U13</f>
        <v>11.83242368</v>
      </c>
      <c r="W13" s="61">
        <f>A13</f>
        <v>78</v>
      </c>
      <c r="X13" s="45">
        <v>10</v>
      </c>
      <c r="Y13" s="46">
        <v>1</v>
      </c>
      <c r="Z13" s="46">
        <v>1.1</v>
      </c>
      <c r="AA13" s="73">
        <v>0.06538888888888889</v>
      </c>
      <c r="AB13" s="52">
        <f>AB14-$AE$22</f>
        <v>0</v>
      </c>
      <c r="AC13" s="74"/>
      <c r="AD13" s="75"/>
      <c r="AE13" t="s" s="35">
        <v>89</v>
      </c>
      <c r="AF13" s="14"/>
      <c r="AG13" s="14"/>
      <c r="AH13" s="14"/>
      <c r="AI13" s="14"/>
      <c r="AJ13" s="14"/>
      <c r="AK13" s="14"/>
      <c r="AL13" s="14"/>
      <c r="AM13" s="14"/>
      <c r="AN13" s="16"/>
      <c r="AO13" s="16"/>
      <c r="AP13" s="16"/>
      <c r="AQ13" s="16"/>
      <c r="AR13" s="16"/>
      <c r="AS13" s="16"/>
      <c r="AT13" s="16"/>
      <c r="AU13" s="16"/>
      <c r="AV13" s="16"/>
      <c r="AW13" s="16"/>
      <c r="AX13" s="16"/>
      <c r="AY13" s="16"/>
    </row>
    <row r="14" ht="16" customHeight="1">
      <c r="A14" s="45"/>
      <c r="B14" s="78"/>
      <c r="C14" s="69"/>
      <c r="D14" s="70">
        <f>($M$3-C14)/365</f>
      </c>
      <c r="E14" s="69"/>
      <c r="F14" s="54"/>
      <c r="G14" s="45"/>
      <c r="H14" s="51">
        <f>I14/G14</f>
      </c>
      <c r="I14" s="79"/>
      <c r="J14" s="51">
        <f>K14/G14</f>
      </c>
      <c r="K14" s="54"/>
      <c r="L14" s="70">
        <f>I14+K14</f>
        <v>0</v>
      </c>
      <c r="M14" s="51">
        <f>L14/G14</f>
      </c>
      <c r="N14" s="64">
        <f>L14/U14</f>
      </c>
      <c r="O14" s="80">
        <f>-G14*$G$4</f>
        <v>0</v>
      </c>
      <c r="P14" s="71"/>
      <c r="Q14" s="54"/>
      <c r="R14" s="66">
        <f>(G14*$G$3)+(I14*$I$6)+(K14*$K$6)+(L14*$L$6)+O14</f>
        <v>0</v>
      </c>
      <c r="S14" s="66">
        <f>R14*(VLOOKUP(D14,$X$5:$Y$18,1+1))</f>
      </c>
      <c r="T14" s="66">
        <f>S14/U14*$U$8</f>
      </c>
      <c r="U14" s="54"/>
      <c r="V14" s="28">
        <f>T14/U14</f>
      </c>
      <c r="W14" s="61">
        <f>A14</f>
        <v>0</v>
      </c>
      <c r="X14" s="45">
        <v>11</v>
      </c>
      <c r="Y14" s="46">
        <v>1</v>
      </c>
      <c r="Z14" s="46">
        <v>1.12</v>
      </c>
      <c r="AA14" s="73">
        <v>0.06646666666666666</v>
      </c>
      <c r="AB14" s="52">
        <f>AB15-$AE$22</f>
        <v>0</v>
      </c>
      <c r="AC14" s="74"/>
      <c r="AD14" s="75"/>
      <c r="AE14" t="s" s="35">
        <v>90</v>
      </c>
      <c r="AF14" s="14"/>
      <c r="AG14" s="14"/>
      <c r="AH14" s="14"/>
      <c r="AI14" s="14"/>
      <c r="AJ14" s="14"/>
      <c r="AK14" s="14"/>
      <c r="AL14" s="14"/>
      <c r="AM14" s="14"/>
      <c r="AN14" s="14"/>
      <c r="AO14" s="14"/>
      <c r="AP14" s="14"/>
      <c r="AQ14" s="14"/>
      <c r="AR14" s="16"/>
      <c r="AS14" s="16"/>
      <c r="AT14" s="16"/>
      <c r="AU14" s="16"/>
      <c r="AV14" s="16"/>
      <c r="AW14" s="16"/>
      <c r="AX14" s="16"/>
      <c r="AY14" s="16"/>
    </row>
    <row r="15" ht="16" customHeight="1">
      <c r="A15" s="45"/>
      <c r="B15" s="81"/>
      <c r="C15" s="69"/>
      <c r="D15" s="70">
        <f>($M$3-C15)/365</f>
      </c>
      <c r="E15" s="69"/>
      <c r="F15" s="54"/>
      <c r="G15" s="54"/>
      <c r="H15" s="51">
        <f>I15/G15</f>
      </c>
      <c r="I15" s="54"/>
      <c r="J15" s="51">
        <f>K15/G15</f>
      </c>
      <c r="K15" s="54"/>
      <c r="L15" s="70">
        <f>I15+K15</f>
        <v>0</v>
      </c>
      <c r="M15" s="51">
        <f>L15/G15</f>
      </c>
      <c r="N15" s="64">
        <f>L15/U15</f>
      </c>
      <c r="O15" s="80">
        <f>-G15*$G$4</f>
        <v>0</v>
      </c>
      <c r="P15" s="71"/>
      <c r="Q15" s="54"/>
      <c r="R15" s="66">
        <f>(G15*$G$3)+(I15*$I$6)+(K15*$K$6)+(L15*$L$6)+O15</f>
        <v>0</v>
      </c>
      <c r="S15" s="66">
        <f>R15*(VLOOKUP(D15,$X$5:$Y$18,1+1))</f>
      </c>
      <c r="T15" s="66">
        <f>S15/U15*$U$8</f>
      </c>
      <c r="U15" s="54"/>
      <c r="V15" s="28">
        <f>T15/U15</f>
      </c>
      <c r="W15" s="61">
        <f>A15</f>
        <v>0</v>
      </c>
      <c r="X15" s="45">
        <v>13</v>
      </c>
      <c r="Y15" s="46">
        <v>1</v>
      </c>
      <c r="Z15" s="46">
        <v>1.14</v>
      </c>
      <c r="AA15" s="73">
        <v>0.06754444444444443</v>
      </c>
      <c r="AB15" s="52">
        <f>AB16-$AE$22</f>
        <v>0</v>
      </c>
      <c r="AC15" s="74"/>
      <c r="AD15" s="75"/>
      <c r="AE15" t="s" s="35">
        <v>91</v>
      </c>
      <c r="AF15" s="16"/>
      <c r="AG15" s="16"/>
      <c r="AH15" s="16"/>
      <c r="AI15" s="16"/>
      <c r="AJ15" s="16"/>
      <c r="AK15" s="16"/>
      <c r="AL15" s="16"/>
      <c r="AM15" s="16"/>
      <c r="AN15" s="16"/>
      <c r="AO15" s="16"/>
      <c r="AP15" s="16"/>
      <c r="AQ15" s="16"/>
      <c r="AR15" s="16"/>
      <c r="AS15" s="16"/>
      <c r="AT15" s="16"/>
      <c r="AU15" s="16"/>
      <c r="AV15" s="16"/>
      <c r="AW15" s="16"/>
      <c r="AX15" s="16"/>
      <c r="AY15" s="16"/>
    </row>
    <row r="16" ht="16" customHeight="1">
      <c r="A16" s="45"/>
      <c r="B16" s="82"/>
      <c r="C16" s="69"/>
      <c r="D16" s="70">
        <f>($M$3-C16)/365</f>
      </c>
      <c r="E16" s="69"/>
      <c r="F16" s="54"/>
      <c r="G16" s="54"/>
      <c r="H16" s="51">
        <f>I16/G16</f>
      </c>
      <c r="I16" s="54"/>
      <c r="J16" s="51">
        <f>K16/G16</f>
      </c>
      <c r="K16" s="54"/>
      <c r="L16" s="70">
        <f>I16+K16</f>
        <v>0</v>
      </c>
      <c r="M16" s="51">
        <f>L16/G16</f>
      </c>
      <c r="N16" s="64">
        <f>L16/U16</f>
      </c>
      <c r="O16" s="80">
        <f>-G16*$G$4</f>
        <v>0</v>
      </c>
      <c r="P16" s="71"/>
      <c r="Q16" s="54"/>
      <c r="R16" s="66">
        <f>(G16*$G$3)+(I16*$I$6)+(K16*$K$6)+(L16*$L$6)+O16</f>
        <v>0</v>
      </c>
      <c r="S16" s="66">
        <f>R16*(VLOOKUP(D16,$X$5:$Y$18,1+1))</f>
      </c>
      <c r="T16" s="66">
        <f>S16/U16*$U$8</f>
      </c>
      <c r="U16" s="54"/>
      <c r="V16" s="28">
        <f>T16/U16</f>
      </c>
      <c r="W16" s="61">
        <f>A16</f>
        <v>0</v>
      </c>
      <c r="X16" s="45">
        <v>14</v>
      </c>
      <c r="Y16" s="46">
        <v>1</v>
      </c>
      <c r="Z16" s="46">
        <v>1.16</v>
      </c>
      <c r="AA16" s="73">
        <v>0.06862222222222222</v>
      </c>
      <c r="AB16" s="52">
        <f>AB17-$AE$22</f>
        <v>0</v>
      </c>
      <c r="AC16" s="74"/>
      <c r="AD16" s="75"/>
      <c r="AE16" s="83"/>
      <c r="AF16" s="16"/>
      <c r="AG16" s="16"/>
      <c r="AH16" s="16"/>
      <c r="AI16" s="16"/>
      <c r="AJ16" s="16"/>
      <c r="AK16" s="16"/>
      <c r="AL16" s="16"/>
      <c r="AM16" s="16"/>
      <c r="AN16" s="16"/>
      <c r="AO16" s="16"/>
      <c r="AP16" s="16"/>
      <c r="AQ16" s="16"/>
      <c r="AR16" s="16"/>
      <c r="AS16" s="16"/>
      <c r="AT16" s="16"/>
      <c r="AU16" s="16"/>
      <c r="AV16" s="16"/>
      <c r="AW16" s="16"/>
      <c r="AX16" s="16"/>
      <c r="AY16" s="16"/>
    </row>
    <row r="17" ht="16" customHeight="1">
      <c r="A17" s="45"/>
      <c r="B17" s="82"/>
      <c r="C17" s="69"/>
      <c r="D17" s="70">
        <f>($M$3-C17)/365</f>
      </c>
      <c r="E17" s="69"/>
      <c r="F17" s="54"/>
      <c r="G17" s="54"/>
      <c r="H17" s="51">
        <f>I17/G17</f>
      </c>
      <c r="I17" s="54"/>
      <c r="J17" s="51">
        <f>K17/G17</f>
      </c>
      <c r="K17" s="54"/>
      <c r="L17" s="70">
        <f>I17+K17</f>
        <v>0</v>
      </c>
      <c r="M17" s="51">
        <f>L17/G17</f>
      </c>
      <c r="N17" s="64">
        <f>L17/U17</f>
      </c>
      <c r="O17" s="80">
        <f>-G17*$G$4</f>
        <v>0</v>
      </c>
      <c r="P17" s="71"/>
      <c r="Q17" s="54"/>
      <c r="R17" s="66">
        <f>(G17*$G$3)+(I17*$I$6)+(K17*$K$6)+(L17*$L$6)+O17</f>
        <v>0</v>
      </c>
      <c r="S17" s="66">
        <f>R17*(VLOOKUP(D17,$X$5:$Y$18,1+1))</f>
      </c>
      <c r="T17" s="66">
        <f>S17/U17*$U$8</f>
      </c>
      <c r="U17" s="54"/>
      <c r="V17" s="28">
        <f>T17/U17</f>
      </c>
      <c r="W17" s="61">
        <f>A17</f>
        <v>0</v>
      </c>
      <c r="X17" s="45">
        <v>15</v>
      </c>
      <c r="Y17" s="46">
        <v>1</v>
      </c>
      <c r="Z17" s="46">
        <v>1.18</v>
      </c>
      <c r="AA17" s="73">
        <v>0.0697</v>
      </c>
      <c r="AB17" s="52">
        <f>AB18-$AE$22</f>
        <v>0</v>
      </c>
      <c r="AC17" s="74"/>
      <c r="AD17" s="75"/>
      <c r="AE17" s="23"/>
      <c r="AF17" s="16"/>
      <c r="AG17" s="16"/>
      <c r="AH17" s="16"/>
      <c r="AI17" s="16"/>
      <c r="AJ17" s="16"/>
      <c r="AK17" s="16"/>
      <c r="AL17" s="16"/>
      <c r="AM17" s="16"/>
      <c r="AN17" s="16"/>
      <c r="AO17" s="16"/>
      <c r="AP17" s="16"/>
      <c r="AQ17" s="16"/>
      <c r="AR17" s="16"/>
      <c r="AS17" s="16"/>
      <c r="AT17" s="16"/>
      <c r="AU17" s="16"/>
      <c r="AV17" s="16"/>
      <c r="AW17" s="16"/>
      <c r="AX17" s="16"/>
      <c r="AY17" s="16"/>
    </row>
    <row r="18" ht="16" customHeight="1">
      <c r="A18" s="45"/>
      <c r="B18" s="78"/>
      <c r="C18" s="69"/>
      <c r="D18" s="70">
        <f>($M$3-C18)/365</f>
      </c>
      <c r="E18" s="69"/>
      <c r="F18" s="54"/>
      <c r="G18" s="54"/>
      <c r="H18" s="51">
        <f>I18/G18</f>
      </c>
      <c r="I18" s="79"/>
      <c r="J18" s="51">
        <f>K18/G18</f>
      </c>
      <c r="K18" s="54"/>
      <c r="L18" s="70">
        <f>I18+K18</f>
        <v>0</v>
      </c>
      <c r="M18" s="51">
        <f>L18/G18</f>
      </c>
      <c r="N18" s="64">
        <f>L18/U18</f>
      </c>
      <c r="O18" s="80">
        <f>-G18*$G$4</f>
        <v>0</v>
      </c>
      <c r="P18" s="71"/>
      <c r="Q18" s="54"/>
      <c r="R18" s="66">
        <f>(G18*$G$3)+(I18*$I$6)+(K18*$K$6)+(L18*$L$6)+O18</f>
        <v>0</v>
      </c>
      <c r="S18" s="66">
        <f>R18*(VLOOKUP(D18,$X$5:$Y$18,1+1))</f>
      </c>
      <c r="T18" s="66">
        <f>S18/U18*$U$8</f>
      </c>
      <c r="U18" s="54"/>
      <c r="V18" s="28">
        <f>T18/U18</f>
      </c>
      <c r="W18" s="61">
        <f>A18</f>
        <v>0</v>
      </c>
      <c r="X18" s="45">
        <v>16</v>
      </c>
      <c r="Y18" s="46">
        <v>1</v>
      </c>
      <c r="Z18" s="46">
        <v>1.2</v>
      </c>
      <c r="AA18" s="73">
        <v>0.0707</v>
      </c>
      <c r="AB18" s="52">
        <f>AB19-$AE$22</f>
        <v>0</v>
      </c>
      <c r="AC18" s="74"/>
      <c r="AD18" s="75"/>
      <c r="AE18" s="16"/>
      <c r="AF18" s="16"/>
      <c r="AG18" s="16"/>
      <c r="AH18" s="16"/>
      <c r="AI18" s="16"/>
      <c r="AJ18" s="16"/>
      <c r="AK18" s="16"/>
      <c r="AL18" s="16"/>
      <c r="AM18" s="16"/>
      <c r="AN18" s="16"/>
      <c r="AO18" s="16"/>
      <c r="AP18" s="16"/>
      <c r="AQ18" s="16"/>
      <c r="AR18" s="16"/>
      <c r="AS18" s="16"/>
      <c r="AT18" s="16"/>
      <c r="AU18" s="16"/>
      <c r="AV18" s="16"/>
      <c r="AW18" s="16"/>
      <c r="AX18" s="16"/>
      <c r="AY18" s="16"/>
    </row>
    <row r="19" ht="15.25" customHeight="1">
      <c r="A19" s="45"/>
      <c r="B19" s="84"/>
      <c r="C19" s="69"/>
      <c r="D19" s="70">
        <f>($M$3-C19)/365</f>
      </c>
      <c r="E19" s="69"/>
      <c r="F19" s="54"/>
      <c r="G19" s="54"/>
      <c r="H19" s="51">
        <f>I19/G19</f>
      </c>
      <c r="I19" s="54"/>
      <c r="J19" s="51">
        <f>K19/G19</f>
      </c>
      <c r="K19" s="54"/>
      <c r="L19" s="70">
        <f>I19+K19</f>
        <v>0</v>
      </c>
      <c r="M19" s="51">
        <f>L19/G19</f>
      </c>
      <c r="N19" s="64">
        <f>L19/U19</f>
      </c>
      <c r="O19" s="80">
        <f>-G19*$G$4</f>
        <v>0</v>
      </c>
      <c r="P19" s="71"/>
      <c r="Q19" s="54"/>
      <c r="R19" s="66">
        <f>(G19*$G$3)+(I19*$I$6)+(K19*K16)+(L19*$L$6)+O19</f>
        <v>0</v>
      </c>
      <c r="S19" s="66">
        <f>R19*(VLOOKUP(D19,$X$5:$Y$18,1+1))</f>
      </c>
      <c r="T19" s="66">
        <f>S19/U19*$U$8</f>
      </c>
      <c r="U19" s="54"/>
      <c r="V19" s="28">
        <f>T19/U19</f>
      </c>
      <c r="W19" s="61">
        <f>A19</f>
        <v>0</v>
      </c>
      <c r="X19" s="45"/>
      <c r="Y19" s="46"/>
      <c r="Z19" s="85"/>
      <c r="AA19" s="73">
        <v>0.0717</v>
      </c>
      <c r="AB19" s="52">
        <f>AB20-$AE$22</f>
        <v>0</v>
      </c>
      <c r="AC19" s="74"/>
      <c r="AD19" s="75"/>
      <c r="AE19" s="14"/>
      <c r="AF19" s="16"/>
      <c r="AG19" s="16"/>
      <c r="AH19" s="16"/>
      <c r="AI19" s="16"/>
      <c r="AJ19" s="16"/>
      <c r="AK19" s="16"/>
      <c r="AL19" s="16"/>
      <c r="AM19" s="16"/>
      <c r="AN19" s="16"/>
      <c r="AO19" s="16"/>
      <c r="AP19" s="16"/>
      <c r="AQ19" s="16"/>
      <c r="AR19" s="16"/>
      <c r="AS19" s="16"/>
      <c r="AT19" s="16"/>
      <c r="AU19" s="16"/>
      <c r="AV19" s="16"/>
      <c r="AW19" s="16"/>
      <c r="AX19" s="16"/>
      <c r="AY19" s="16"/>
    </row>
    <row r="20" ht="15.25" customHeight="1">
      <c r="A20" s="45"/>
      <c r="B20" s="86"/>
      <c r="C20" s="69"/>
      <c r="D20" s="70">
        <f>($M$3-C20)/365</f>
      </c>
      <c r="E20" s="87"/>
      <c r="F20" s="88"/>
      <c r="G20" s="88"/>
      <c r="H20" s="51">
        <f>I20/G20</f>
      </c>
      <c r="I20" s="89"/>
      <c r="J20" s="51">
        <f>K20/G20</f>
      </c>
      <c r="K20" s="54"/>
      <c r="L20" s="70">
        <f>I20+K20</f>
        <v>0</v>
      </c>
      <c r="M20" s="51">
        <f>L20/G20</f>
      </c>
      <c r="N20" s="64">
        <f>L20/U20</f>
      </c>
      <c r="O20" s="80">
        <f>-G20*$G$4</f>
        <v>0</v>
      </c>
      <c r="P20" s="71"/>
      <c r="Q20" s="54"/>
      <c r="R20" s="66">
        <f>(G20*$G$3)+(I20*$I$6)+(K20*K17)+(L20*$L$6)+O20</f>
        <v>0</v>
      </c>
      <c r="S20" s="66">
        <f>R20*(VLOOKUP(D20,$X$5:$Y$18,1+1))</f>
      </c>
      <c r="T20" s="66">
        <f>S20/U20*$U$8</f>
      </c>
      <c r="U20" s="54"/>
      <c r="V20" s="28">
        <f>T20/U20</f>
      </c>
      <c r="W20" s="61">
        <f>A20</f>
        <v>0</v>
      </c>
      <c r="X20" s="45"/>
      <c r="Y20" s="45"/>
      <c r="Z20" s="85"/>
      <c r="AA20" s="73">
        <v>0.0727</v>
      </c>
      <c r="AB20" s="52">
        <f>AB21-$AE$22</f>
        <v>0</v>
      </c>
      <c r="AC20" s="74"/>
      <c r="AD20" s="75"/>
      <c r="AE20" s="16"/>
      <c r="AF20" s="16"/>
      <c r="AG20" s="16"/>
      <c r="AH20" s="16"/>
      <c r="AI20" s="16"/>
      <c r="AJ20" s="16"/>
      <c r="AK20" s="16"/>
      <c r="AL20" s="16"/>
      <c r="AM20" s="16"/>
      <c r="AN20" s="16"/>
      <c r="AO20" s="16"/>
      <c r="AP20" s="16"/>
      <c r="AQ20" s="16"/>
      <c r="AR20" s="16"/>
      <c r="AS20" s="16"/>
      <c r="AT20" s="16"/>
      <c r="AU20" s="16"/>
      <c r="AV20" s="16"/>
      <c r="AW20" s="16"/>
      <c r="AX20" s="16"/>
      <c r="AY20" s="16"/>
    </row>
    <row r="21" ht="15.25" customHeight="1">
      <c r="A21" s="45"/>
      <c r="B21" s="84"/>
      <c r="C21" s="87"/>
      <c r="D21" s="70">
        <f>($M$3-C21)/365</f>
      </c>
      <c r="E21" s="87"/>
      <c r="F21" s="88"/>
      <c r="G21" s="88"/>
      <c r="H21" s="51">
        <f>I21/G21</f>
      </c>
      <c r="I21" s="88"/>
      <c r="J21" s="51">
        <f>K21/G21</f>
      </c>
      <c r="K21" s="88"/>
      <c r="L21" s="70">
        <f>I21+K21</f>
        <v>0</v>
      </c>
      <c r="M21" s="51">
        <f>L21/G21</f>
      </c>
      <c r="N21" s="64">
        <f>L21/U21</f>
      </c>
      <c r="O21" s="80">
        <f>-G21*$G$4</f>
        <v>0</v>
      </c>
      <c r="P21" s="71"/>
      <c r="Q21" s="54"/>
      <c r="R21" s="66">
        <f>(G21*$G$3)+(I21*$I$6)+(K21*K18)+(L21*$L$6)+O21</f>
        <v>0</v>
      </c>
      <c r="S21" s="66">
        <f>R21*(VLOOKUP(D21,$X$5:$Y$18,1+1))</f>
      </c>
      <c r="T21" s="66">
        <f>S21/U21*$U$8</f>
      </c>
      <c r="U21" s="54"/>
      <c r="V21" s="28">
        <f>T21/U21</f>
      </c>
      <c r="W21" s="61">
        <f>A21</f>
        <v>0</v>
      </c>
      <c r="X21" s="45"/>
      <c r="Y21" s="45"/>
      <c r="Z21" s="85"/>
      <c r="AA21" s="73">
        <v>0.0737</v>
      </c>
      <c r="AB21" s="52">
        <f>AB22-$AE$22</f>
        <v>0</v>
      </c>
      <c r="AC21" s="74"/>
      <c r="AD21" s="75"/>
      <c r="AE21" s="14"/>
      <c r="AF21" s="14"/>
      <c r="AG21" s="14"/>
      <c r="AH21" s="14"/>
      <c r="AI21" s="14"/>
      <c r="AJ21" s="14"/>
      <c r="AK21" s="14"/>
      <c r="AL21" s="14"/>
      <c r="AM21" s="14"/>
      <c r="AN21" s="14"/>
      <c r="AO21" s="14"/>
      <c r="AP21" t="s" s="90">
        <v>92</v>
      </c>
      <c r="AQ21" s="16"/>
      <c r="AR21" s="16"/>
      <c r="AS21" s="16"/>
      <c r="AT21" s="16"/>
      <c r="AU21" s="16"/>
      <c r="AV21" s="16"/>
      <c r="AW21" s="16"/>
      <c r="AX21" s="16"/>
      <c r="AY21" s="16"/>
    </row>
    <row r="22" ht="15.25" customHeight="1">
      <c r="A22" s="45"/>
      <c r="B22" s="91"/>
      <c r="C22" s="92"/>
      <c r="D22" s="70">
        <f>($M$3-C22)/365</f>
      </c>
      <c r="E22" s="92"/>
      <c r="F22" s="93"/>
      <c r="G22" s="93"/>
      <c r="H22" s="51">
        <f>I22/G22</f>
      </c>
      <c r="I22" s="94"/>
      <c r="J22" s="51">
        <f>K22/G22</f>
      </c>
      <c r="K22" s="93"/>
      <c r="L22" s="70">
        <f>I22+K22</f>
        <v>0</v>
      </c>
      <c r="M22" s="51">
        <f>L22/G22</f>
      </c>
      <c r="N22" s="64">
        <f>L22/U22</f>
      </c>
      <c r="O22" s="80">
        <f>-G22*$G$4</f>
        <v>0</v>
      </c>
      <c r="P22" s="71"/>
      <c r="Q22" s="54"/>
      <c r="R22" s="66">
        <f>(G22*$G$3)+(I22*$I$6)+(K22*K19)+(L22*$L$6)+O22</f>
        <v>0</v>
      </c>
      <c r="S22" s="66">
        <f>R22*(VLOOKUP(D22,$X$5:$Y$18,1+1))</f>
      </c>
      <c r="T22" s="66">
        <f>S22/U22*$U$8</f>
      </c>
      <c r="U22" s="54"/>
      <c r="V22" s="28">
        <f>T22/U22</f>
      </c>
      <c r="W22" s="61">
        <f>A22</f>
        <v>0</v>
      </c>
      <c r="X22" s="45"/>
      <c r="Y22" s="45"/>
      <c r="Z22" s="85"/>
      <c r="AA22" s="73">
        <v>0.0747</v>
      </c>
      <c r="AB22" s="52">
        <f>AB23-$AE$22</f>
        <v>0</v>
      </c>
      <c r="AC22" s="74"/>
      <c r="AD22" s="75"/>
      <c r="AE22" s="14"/>
      <c r="AF22" s="14"/>
      <c r="AG22" s="14"/>
      <c r="AH22" s="14"/>
      <c r="AI22" s="14"/>
      <c r="AJ22" s="14"/>
      <c r="AK22" s="14"/>
      <c r="AL22" s="14"/>
      <c r="AM22" s="14"/>
      <c r="AN22" s="14"/>
      <c r="AO22" t="s" s="33">
        <v>93</v>
      </c>
      <c r="AP22" t="s" s="39">
        <v>94</v>
      </c>
      <c r="AQ22" t="s" s="39">
        <v>95</v>
      </c>
      <c r="AR22" t="s" s="39">
        <v>96</v>
      </c>
      <c r="AS22" t="s" s="39">
        <v>97</v>
      </c>
      <c r="AT22" s="32"/>
      <c r="AU22" s="16"/>
      <c r="AV22" s="16"/>
      <c r="AW22" s="16"/>
      <c r="AX22" s="16"/>
      <c r="AY22" s="16"/>
    </row>
    <row r="23" ht="15.25" customHeight="1">
      <c r="A23" s="45"/>
      <c r="B23" s="84"/>
      <c r="C23" s="69"/>
      <c r="D23" s="70">
        <f>($M$3-C23)/365</f>
      </c>
      <c r="E23" s="69"/>
      <c r="F23" s="54"/>
      <c r="G23" s="54"/>
      <c r="H23" s="51">
        <f>I23/G23</f>
      </c>
      <c r="I23" s="54"/>
      <c r="J23" s="51">
        <f>K23/G23</f>
      </c>
      <c r="K23" s="54"/>
      <c r="L23" s="70">
        <f>I23+K23</f>
        <v>0</v>
      </c>
      <c r="M23" s="51">
        <f>L23/G23</f>
      </c>
      <c r="N23" s="64">
        <f>L23/U23</f>
      </c>
      <c r="O23" s="80">
        <f>-G23*$G$4</f>
        <v>0</v>
      </c>
      <c r="P23" s="71"/>
      <c r="Q23" s="54"/>
      <c r="R23" s="66">
        <f>(G23*$G$3)+(I23*$I$6)+(K23*K20)+(L23*$L$6)+O23</f>
        <v>0</v>
      </c>
      <c r="S23" s="66">
        <f>R23*(VLOOKUP(D23,$X$5:$Y$18,1+1))</f>
      </c>
      <c r="T23" s="66">
        <f>S23/U23*$U$8</f>
      </c>
      <c r="U23" s="54"/>
      <c r="V23" s="28">
        <f>T23/U23</f>
      </c>
      <c r="W23" s="61">
        <f>A23</f>
        <v>0</v>
      </c>
      <c r="X23" s="45"/>
      <c r="Y23" s="95"/>
      <c r="Z23" s="85"/>
      <c r="AA23" s="73">
        <v>0.0757</v>
      </c>
      <c r="AB23" s="52">
        <f>AB24-$AE$22</f>
        <v>0</v>
      </c>
      <c r="AC23" s="74"/>
      <c r="AD23" s="75"/>
      <c r="AE23" s="14"/>
      <c r="AF23" s="14"/>
      <c r="AG23" s="14"/>
      <c r="AH23" s="14"/>
      <c r="AI23" s="14"/>
      <c r="AJ23" s="14"/>
      <c r="AK23" s="14"/>
      <c r="AL23" s="14"/>
      <c r="AM23" s="14"/>
      <c r="AN23" s="14"/>
      <c r="AO23" s="96">
        <v>1994</v>
      </c>
      <c r="AP23" s="46">
        <v>2.18</v>
      </c>
      <c r="AQ23" s="71">
        <v>4.95</v>
      </c>
      <c r="AR23" s="64">
        <f>AP23/AQ23</f>
        <v>0.4404040404040404</v>
      </c>
      <c r="AS23" s="64">
        <f>AP23+AQ23</f>
        <v>7.130000000000001</v>
      </c>
      <c r="AT23" t="s" s="97">
        <v>98</v>
      </c>
      <c r="AU23" s="16"/>
      <c r="AV23" s="16"/>
      <c r="AW23" s="16"/>
      <c r="AX23" s="16"/>
      <c r="AY23" s="16"/>
    </row>
    <row r="24" ht="15.25" customHeight="1">
      <c r="A24" s="45"/>
      <c r="B24" s="84"/>
      <c r="C24" s="69"/>
      <c r="D24" s="70">
        <f>($M$3-C24)/365</f>
      </c>
      <c r="E24" s="69"/>
      <c r="F24" s="54"/>
      <c r="G24" s="54"/>
      <c r="H24" s="51">
        <f>I24/G24</f>
      </c>
      <c r="I24" s="54"/>
      <c r="J24" s="51">
        <f>K24/G24</f>
      </c>
      <c r="K24" s="54"/>
      <c r="L24" s="70">
        <f>I24+K24</f>
        <v>0</v>
      </c>
      <c r="M24" s="51">
        <f>L24/G24</f>
      </c>
      <c r="N24" s="64">
        <f>L24/U24</f>
      </c>
      <c r="O24" s="80">
        <f>-G24*$G$4</f>
        <v>0</v>
      </c>
      <c r="P24" s="71"/>
      <c r="Q24" s="54"/>
      <c r="R24" s="66">
        <f>(G24*$G$3)+(I24*$I$6)+(K24*K21)+(L24*$L$6)+O24</f>
        <v>0</v>
      </c>
      <c r="S24" s="66">
        <f>R24*(VLOOKUP(D24,$X$5:$Y$18,1+1))</f>
      </c>
      <c r="T24" s="66">
        <f>S24/U24*$U$8</f>
      </c>
      <c r="U24" s="54"/>
      <c r="V24" s="28">
        <f>T24/U24</f>
      </c>
      <c r="W24" s="61">
        <f>A24</f>
        <v>0</v>
      </c>
      <c r="X24" s="45"/>
      <c r="Y24" s="95"/>
      <c r="Z24" s="85"/>
      <c r="AA24" s="73">
        <v>0.0767</v>
      </c>
      <c r="AB24" s="52">
        <f>AB25-$AE$22</f>
        <v>0</v>
      </c>
      <c r="AC24" s="74"/>
      <c r="AD24" s="75"/>
      <c r="AE24" s="14"/>
      <c r="AF24" s="14"/>
      <c r="AG24" s="14"/>
      <c r="AH24" s="14"/>
      <c r="AI24" s="14"/>
      <c r="AJ24" s="14"/>
      <c r="AK24" s="14"/>
      <c r="AL24" s="14"/>
      <c r="AM24" s="14"/>
      <c r="AN24" s="14"/>
      <c r="AO24" s="96">
        <v>1995</v>
      </c>
      <c r="AP24" s="46">
        <v>2.081333333333333</v>
      </c>
      <c r="AQ24" s="71">
        <v>5.086666666666667</v>
      </c>
      <c r="AR24" s="64">
        <f>AP24/AQ24</f>
        <v>0.4091743119266054</v>
      </c>
      <c r="AS24" s="64">
        <f>AP24+AQ24</f>
        <v>7.167999999999999</v>
      </c>
      <c r="AT24" t="s" s="97">
        <v>99</v>
      </c>
      <c r="AU24" s="16"/>
      <c r="AV24" s="16"/>
      <c r="AW24" s="16"/>
      <c r="AX24" s="16"/>
      <c r="AY24" s="16"/>
    </row>
    <row r="25" ht="15.25" customHeight="1">
      <c r="A25" s="45"/>
      <c r="B25" s="84"/>
      <c r="C25" s="69"/>
      <c r="D25" s="70">
        <f>($M$3-C25)/365</f>
      </c>
      <c r="E25" s="69"/>
      <c r="F25" s="54"/>
      <c r="G25" s="54"/>
      <c r="H25" s="51">
        <f>I25/G25</f>
      </c>
      <c r="I25" s="54"/>
      <c r="J25" s="51">
        <f>K25/G25</f>
      </c>
      <c r="K25" s="54"/>
      <c r="L25" s="70">
        <f>I25+K25</f>
        <v>0</v>
      </c>
      <c r="M25" s="51">
        <f>L25/G25</f>
      </c>
      <c r="N25" s="64">
        <f>L25/U25</f>
      </c>
      <c r="O25" s="80">
        <f>-G25*$G$4</f>
        <v>0</v>
      </c>
      <c r="P25" s="71"/>
      <c r="Q25" s="54"/>
      <c r="R25" s="66">
        <f>(G25*$G$3)+(I25*$I$6)+(K25*K22)+(L25*$L$6)+O25</f>
        <v>0</v>
      </c>
      <c r="S25" s="66">
        <f>R25*(VLOOKUP(D25,$X$5:$Y$18,1+1))</f>
      </c>
      <c r="T25" s="66">
        <f>S25/U25*$U$8</f>
      </c>
      <c r="U25" s="54"/>
      <c r="V25" s="28">
        <f>T25/U25</f>
      </c>
      <c r="W25" s="61">
        <f>A25</f>
        <v>0</v>
      </c>
      <c r="X25" s="45"/>
      <c r="Y25" s="95"/>
      <c r="Z25" s="85"/>
      <c r="AA25" s="73">
        <v>0.07770000000000001</v>
      </c>
      <c r="AB25" s="52">
        <f>AB26-$AE$22</f>
        <v>0</v>
      </c>
      <c r="AC25" s="74"/>
      <c r="AD25" s="75"/>
      <c r="AE25" s="14"/>
      <c r="AF25" s="14"/>
      <c r="AG25" s="14"/>
      <c r="AH25" s="14"/>
      <c r="AI25" s="14"/>
      <c r="AJ25" s="14"/>
      <c r="AK25" s="14"/>
      <c r="AL25" s="14"/>
      <c r="AM25" s="14"/>
      <c r="AN25" s="14"/>
      <c r="AO25" s="96">
        <v>1996</v>
      </c>
      <c r="AP25" s="46">
        <v>1.982666666666667</v>
      </c>
      <c r="AQ25" s="71">
        <v>5.223333333333334</v>
      </c>
      <c r="AR25" s="64">
        <f>AP25/AQ25</f>
        <v>0.3795788130185068</v>
      </c>
      <c r="AS25" s="64">
        <f>AP25+AQ25</f>
        <v>7.206</v>
      </c>
      <c r="AT25" s="14">
        <v>0.47</v>
      </c>
      <c r="AU25" t="s" s="7">
        <v>100</v>
      </c>
      <c r="AV25" s="16"/>
      <c r="AW25" s="16"/>
      <c r="AX25" s="16"/>
      <c r="AY25" s="16"/>
    </row>
    <row r="26" ht="15.25" customHeight="1">
      <c r="A26" s="45"/>
      <c r="B26" s="84"/>
      <c r="C26" s="69"/>
      <c r="D26" s="70">
        <f>($M$3-C26)/365</f>
      </c>
      <c r="E26" s="69"/>
      <c r="F26" s="54"/>
      <c r="G26" s="54"/>
      <c r="H26" s="51">
        <f>I26/G26</f>
      </c>
      <c r="I26" s="54"/>
      <c r="J26" s="51">
        <f>K26/G26</f>
      </c>
      <c r="K26" s="54"/>
      <c r="L26" s="70">
        <f>I26+K26</f>
        <v>0</v>
      </c>
      <c r="M26" s="51">
        <f>L26/G26</f>
      </c>
      <c r="N26" s="64">
        <f>L26/U26</f>
      </c>
      <c r="O26" s="80">
        <f>-G26*$G$4</f>
        <v>0</v>
      </c>
      <c r="P26" s="71"/>
      <c r="Q26" s="54"/>
      <c r="R26" s="66">
        <f>(G26*$G$3)+(I26*$I$6)+(K26*K23)+(L26*$L$6)+O26</f>
        <v>0</v>
      </c>
      <c r="S26" s="66">
        <f>R26*(VLOOKUP(D26,$X$5:$Y$18,1+1))</f>
      </c>
      <c r="T26" s="66">
        <f>S26/U26*$U$8</f>
      </c>
      <c r="U26" s="54"/>
      <c r="V26" s="28">
        <f>T26/U26</f>
      </c>
      <c r="W26" s="61">
        <f>A26</f>
        <v>0</v>
      </c>
      <c r="X26" s="45"/>
      <c r="Y26" s="95"/>
      <c r="Z26" s="85"/>
      <c r="AA26" s="73">
        <v>0.07870000000000001</v>
      </c>
      <c r="AB26" s="52">
        <f>AB27-$AE$22</f>
        <v>0</v>
      </c>
      <c r="AC26" s="74"/>
      <c r="AD26" s="75"/>
      <c r="AE26" s="14"/>
      <c r="AF26" s="14"/>
      <c r="AG26" s="14"/>
      <c r="AH26" s="14"/>
      <c r="AI26" s="14"/>
      <c r="AJ26" s="14"/>
      <c r="AK26" s="14"/>
      <c r="AL26" s="14"/>
      <c r="AM26" s="14"/>
      <c r="AN26" s="14"/>
      <c r="AO26" s="96">
        <v>1997</v>
      </c>
      <c r="AP26" s="46">
        <v>1.884</v>
      </c>
      <c r="AQ26" s="71">
        <v>5.36</v>
      </c>
      <c r="AR26" s="64">
        <f>AP26/AQ26</f>
        <v>0.3514925373134328</v>
      </c>
      <c r="AS26" s="64">
        <f>AP26+AQ26</f>
        <v>7.244</v>
      </c>
      <c r="AT26" s="98"/>
      <c r="AU26" s="16"/>
      <c r="AV26" s="16"/>
      <c r="AW26" s="16"/>
      <c r="AX26" s="16"/>
      <c r="AY26" s="16"/>
    </row>
    <row r="27" ht="15.25" customHeight="1">
      <c r="A27" s="45"/>
      <c r="B27" s="84"/>
      <c r="C27" s="69"/>
      <c r="D27" s="70">
        <f>($M$3-C27)/365</f>
      </c>
      <c r="E27" s="69"/>
      <c r="F27" s="54"/>
      <c r="G27" s="54"/>
      <c r="H27" s="51">
        <f>I27/G27</f>
      </c>
      <c r="I27" s="54"/>
      <c r="J27" s="51">
        <f>K27/G27</f>
      </c>
      <c r="K27" s="54"/>
      <c r="L27" s="70">
        <f>I27+K27</f>
        <v>0</v>
      </c>
      <c r="M27" s="51">
        <f>L27/G27</f>
      </c>
      <c r="N27" s="64">
        <f>L27/U27</f>
      </c>
      <c r="O27" s="80">
        <f>-G27*$G$4</f>
        <v>0</v>
      </c>
      <c r="P27" s="71"/>
      <c r="Q27" s="54"/>
      <c r="R27" s="66">
        <f>(G27*$G$3)+(I27*$I$6)+(K27*K24)+(L27*$L$6)+O27</f>
        <v>0</v>
      </c>
      <c r="S27" s="66">
        <f>R27*(VLOOKUP(D27,$X$5:$Y$18,1+1))</f>
      </c>
      <c r="T27" s="66">
        <f>S27/U27*$U$8</f>
      </c>
      <c r="U27" s="54"/>
      <c r="V27" s="28">
        <f>T27/U27</f>
      </c>
      <c r="W27" s="61">
        <f>A27</f>
        <v>0</v>
      </c>
      <c r="X27" s="45"/>
      <c r="Y27" s="95"/>
      <c r="Z27" s="85"/>
      <c r="AA27" s="73">
        <v>0.07870000000000001</v>
      </c>
      <c r="AB27" s="52">
        <f>AB28-$AE$22</f>
        <v>0</v>
      </c>
      <c r="AC27" s="74"/>
      <c r="AD27" s="75"/>
      <c r="AE27" s="14"/>
      <c r="AF27" s="14"/>
      <c r="AG27" s="14"/>
      <c r="AH27" s="14"/>
      <c r="AI27" s="14"/>
      <c r="AJ27" s="14"/>
      <c r="AK27" s="14"/>
      <c r="AL27" s="14"/>
      <c r="AM27" s="14"/>
      <c r="AN27" s="14"/>
      <c r="AO27" s="96">
        <v>1998</v>
      </c>
      <c r="AP27" s="46">
        <v>1.785333333333333</v>
      </c>
      <c r="AQ27" s="71">
        <v>5.496666666666667</v>
      </c>
      <c r="AR27" s="64">
        <f>AP27/AQ27</f>
        <v>0.3248029108550636</v>
      </c>
      <c r="AS27" s="64">
        <f>AP27+AQ27</f>
        <v>7.282</v>
      </c>
      <c r="AT27" t="s" s="39">
        <v>94</v>
      </c>
      <c r="AU27" t="s" s="39">
        <v>95</v>
      </c>
      <c r="AV27" t="s" s="39">
        <v>96</v>
      </c>
      <c r="AW27" s="16"/>
      <c r="AX27" s="16"/>
      <c r="AY27" s="16"/>
    </row>
    <row r="28" ht="15.25" customHeight="1">
      <c r="A28" s="45"/>
      <c r="B28" s="84"/>
      <c r="C28" s="69"/>
      <c r="D28" s="70">
        <f>($M$3-C28)/365</f>
      </c>
      <c r="E28" s="69"/>
      <c r="F28" s="54"/>
      <c r="G28" s="54"/>
      <c r="H28" s="51">
        <f>I28/G28</f>
      </c>
      <c r="I28" s="54"/>
      <c r="J28" s="51">
        <f>K28/G28</f>
      </c>
      <c r="K28" s="54"/>
      <c r="L28" s="70">
        <f>I28+K28</f>
        <v>0</v>
      </c>
      <c r="M28" s="51">
        <f>L28/G28</f>
      </c>
      <c r="N28" s="64">
        <f>L28/U28</f>
      </c>
      <c r="O28" s="80">
        <f>-G28*$G$4</f>
        <v>0</v>
      </c>
      <c r="P28" s="71"/>
      <c r="Q28" s="54"/>
      <c r="R28" s="66">
        <f>(G28*$G$3)+(I28*$I$6)+(K28*K25)+(L28*$L$6)+O28</f>
        <v>0</v>
      </c>
      <c r="S28" s="66">
        <f>R28*(VLOOKUP(D28,$X$5:$Y$18,1+1))</f>
      </c>
      <c r="T28" s="66">
        <f>S28/U28*$U$8</f>
      </c>
      <c r="U28" s="54"/>
      <c r="V28" s="28">
        <f>T28/U28</f>
      </c>
      <c r="W28" s="61">
        <f>A28</f>
        <v>0</v>
      </c>
      <c r="X28" s="45"/>
      <c r="Y28" s="95"/>
      <c r="Z28" s="85"/>
      <c r="AA28" s="73">
        <v>0.0727</v>
      </c>
      <c r="AB28" s="52">
        <f>AB29-$AE$22</f>
        <v>0</v>
      </c>
      <c r="AC28" s="74"/>
      <c r="AD28" s="75"/>
      <c r="AE28" s="14"/>
      <c r="AF28" s="14"/>
      <c r="AG28" s="14"/>
      <c r="AH28" s="14"/>
      <c r="AI28" s="14"/>
      <c r="AJ28" s="14"/>
      <c r="AK28" s="14"/>
      <c r="AL28" s="14"/>
      <c r="AM28" s="14"/>
      <c r="AN28" s="14"/>
      <c r="AO28" s="96">
        <v>1999</v>
      </c>
      <c r="AP28" s="46">
        <v>1.686666666666667</v>
      </c>
      <c r="AQ28" s="71">
        <v>5.633333333333334</v>
      </c>
      <c r="AR28" s="64">
        <f>AP28/AQ28</f>
        <v>0.2994082840236686</v>
      </c>
      <c r="AS28" s="64">
        <f>AP28+AQ28</f>
        <v>7.32</v>
      </c>
      <c r="AT28" t="s" s="47">
        <v>101</v>
      </c>
      <c r="AU28" s="16"/>
      <c r="AV28" s="16"/>
      <c r="AW28" s="16"/>
      <c r="AX28" s="16"/>
      <c r="AY28" s="16"/>
    </row>
    <row r="29" ht="15.25" customHeight="1">
      <c r="A29" s="45"/>
      <c r="B29" s="84"/>
      <c r="C29" s="69"/>
      <c r="D29" s="70">
        <f>($M$3-C29)/365</f>
      </c>
      <c r="E29" s="69"/>
      <c r="F29" s="54"/>
      <c r="G29" s="54"/>
      <c r="H29" s="51">
        <f>I29/G29</f>
      </c>
      <c r="I29" s="54"/>
      <c r="J29" s="51">
        <f>K29/G29</f>
      </c>
      <c r="K29" s="54"/>
      <c r="L29" s="70">
        <f>I29+K29</f>
        <v>0</v>
      </c>
      <c r="M29" s="51">
        <f>L29/G29</f>
      </c>
      <c r="N29" s="64">
        <f>L29/U29</f>
      </c>
      <c r="O29" s="80">
        <f>-G29*$G$4</f>
        <v>0</v>
      </c>
      <c r="P29" s="71"/>
      <c r="Q29" s="54"/>
      <c r="R29" s="66">
        <f>(G29*$G$3)+(I29*$I$6)+(K29*K26)+(L29*$L$6)+O29</f>
        <v>0</v>
      </c>
      <c r="S29" s="66">
        <f>R29*(VLOOKUP(D29,$X$5:$Y$18,1+1))</f>
      </c>
      <c r="T29" s="66">
        <f>S29/U29*$U$8</f>
      </c>
      <c r="U29" s="54"/>
      <c r="V29" s="28">
        <f>T29/U29</f>
      </c>
      <c r="W29" s="61">
        <f>A29</f>
        <v>0</v>
      </c>
      <c r="X29" s="45"/>
      <c r="Y29" s="95"/>
      <c r="Z29" s="85"/>
      <c r="AA29" s="73">
        <v>0.08169999999999999</v>
      </c>
      <c r="AB29" s="52">
        <f>AB30-$AE$22</f>
        <v>0</v>
      </c>
      <c r="AC29" s="74"/>
      <c r="AD29" s="75"/>
      <c r="AE29" s="14"/>
      <c r="AF29" s="14"/>
      <c r="AG29" s="14"/>
      <c r="AH29" s="14"/>
      <c r="AI29" s="14"/>
      <c r="AJ29" s="14"/>
      <c r="AK29" s="14"/>
      <c r="AL29" s="14"/>
      <c r="AM29" s="14"/>
      <c r="AN29" s="14"/>
      <c r="AO29" s="96">
        <v>2000</v>
      </c>
      <c r="AP29" s="46">
        <v>1.588</v>
      </c>
      <c r="AQ29" s="71">
        <v>5.77</v>
      </c>
      <c r="AR29" s="64">
        <f>AP29/AQ29</f>
        <v>0.2752166377816291</v>
      </c>
      <c r="AS29" s="64">
        <f>AP29+AQ29</f>
        <v>7.358</v>
      </c>
      <c r="AT29" s="98">
        <v>1.8</v>
      </c>
      <c r="AU29" s="99">
        <v>3.9</v>
      </c>
      <c r="AV29" s="64">
        <f>AT29/AU29</f>
        <v>0.4615384615384616</v>
      </c>
      <c r="AW29" s="16"/>
      <c r="AX29" s="16"/>
      <c r="AY29" s="16"/>
    </row>
    <row r="30" ht="15.25" customHeight="1">
      <c r="A30" s="45"/>
      <c r="B30" s="84"/>
      <c r="C30" s="69"/>
      <c r="D30" s="70">
        <f>($M$3-C30)/365</f>
      </c>
      <c r="E30" s="69"/>
      <c r="F30" s="54"/>
      <c r="G30" s="54"/>
      <c r="H30" s="51">
        <f>I30/G30</f>
      </c>
      <c r="I30" s="54"/>
      <c r="J30" s="51">
        <f>K30/G30</f>
      </c>
      <c r="K30" s="54"/>
      <c r="L30" s="70">
        <f>I30+K30</f>
        <v>0</v>
      </c>
      <c r="M30" s="51">
        <f>L30/G30</f>
      </c>
      <c r="N30" s="64">
        <f>L30/U30</f>
      </c>
      <c r="O30" s="80">
        <f>-G30*$G$4</f>
        <v>0</v>
      </c>
      <c r="P30" s="71"/>
      <c r="Q30" s="54"/>
      <c r="R30" s="66">
        <f>(G30*$G$3)+(I30*$I$6)+(K30*K27)+(L30*$L$6)+O30</f>
        <v>0</v>
      </c>
      <c r="S30" s="66">
        <f>R30*(VLOOKUP(D30,$X$5:$Y$18,1+1))</f>
      </c>
      <c r="T30" s="66">
        <f>S30/U30*$U$8</f>
      </c>
      <c r="U30" s="54"/>
      <c r="V30" s="28">
        <f>T30/U30</f>
      </c>
      <c r="W30" s="61">
        <f>A30</f>
        <v>0</v>
      </c>
      <c r="X30" s="45"/>
      <c r="Y30" s="95"/>
      <c r="Z30" s="85"/>
      <c r="AA30" s="73">
        <v>0.0827</v>
      </c>
      <c r="AB30" s="52">
        <f>AB31-$AE$22</f>
        <v>0</v>
      </c>
      <c r="AC30" s="74"/>
      <c r="AD30" s="75"/>
      <c r="AE30" s="14"/>
      <c r="AF30" s="14"/>
      <c r="AG30" s="14"/>
      <c r="AH30" s="14"/>
      <c r="AI30" s="14"/>
      <c r="AJ30" s="14"/>
      <c r="AK30" s="14"/>
      <c r="AL30" s="14"/>
      <c r="AM30" s="14"/>
      <c r="AN30" s="14"/>
      <c r="AO30" s="96">
        <v>2001</v>
      </c>
      <c r="AP30" s="46">
        <v>1.489333333333333</v>
      </c>
      <c r="AQ30" s="71">
        <v>5.906666666666666</v>
      </c>
      <c r="AR30" s="64">
        <f>AP30/AQ30</f>
        <v>0.2521444695259593</v>
      </c>
      <c r="AS30" s="64">
        <f>AP30+AQ30</f>
        <v>7.395999999999999</v>
      </c>
      <c r="AT30" s="98"/>
      <c r="AU30" s="100"/>
      <c r="AV30" s="100"/>
      <c r="AW30" s="16"/>
      <c r="AX30" s="16"/>
      <c r="AY30" s="16"/>
    </row>
    <row r="31" ht="15.25" customHeight="1">
      <c r="A31" s="45"/>
      <c r="B31" s="84"/>
      <c r="C31" s="69"/>
      <c r="D31" s="70">
        <f>($M$3-C31)/365</f>
      </c>
      <c r="E31" s="69"/>
      <c r="F31" s="54"/>
      <c r="G31" s="54"/>
      <c r="H31" s="51">
        <f>I31/G31</f>
      </c>
      <c r="I31" s="54"/>
      <c r="J31" s="51">
        <f>K31/G31</f>
      </c>
      <c r="K31" s="54"/>
      <c r="L31" s="70">
        <f>I31+K31</f>
        <v>0</v>
      </c>
      <c r="M31" s="51">
        <f>L31/G31</f>
      </c>
      <c r="N31" s="64">
        <f>L31/U31</f>
      </c>
      <c r="O31" s="80">
        <f>-G31*$G$4</f>
        <v>0</v>
      </c>
      <c r="P31" s="71"/>
      <c r="Q31" s="54"/>
      <c r="R31" s="66">
        <f>(G31*$G$3)+(I31*$I$6)+(K31*K28)+(L31*$L$6)+O31</f>
        <v>0</v>
      </c>
      <c r="S31" s="66">
        <f>R31*(VLOOKUP(D31,$X$5:$Y$18,1+1))</f>
      </c>
      <c r="T31" s="66">
        <f>S31/U31*$U$8</f>
      </c>
      <c r="U31" s="54"/>
      <c r="V31" s="28">
        <f>T31/U31</f>
      </c>
      <c r="W31" s="61">
        <f>A31</f>
        <v>0</v>
      </c>
      <c r="X31" s="45"/>
      <c r="Y31" s="95"/>
      <c r="Z31" s="85"/>
      <c r="AA31" s="73">
        <v>0.0837</v>
      </c>
      <c r="AB31" s="52">
        <f>AB32-$AE$22</f>
        <v>0</v>
      </c>
      <c r="AC31" s="74"/>
      <c r="AD31" s="75"/>
      <c r="AE31" s="14"/>
      <c r="AF31" s="14"/>
      <c r="AG31" s="14"/>
      <c r="AH31" s="14"/>
      <c r="AI31" s="14"/>
      <c r="AJ31" s="14"/>
      <c r="AK31" s="14"/>
      <c r="AL31" s="14"/>
      <c r="AM31" s="14"/>
      <c r="AN31" s="14"/>
      <c r="AO31" s="96">
        <v>2002</v>
      </c>
      <c r="AP31" s="46">
        <v>1.390666666666667</v>
      </c>
      <c r="AQ31" s="71">
        <v>6.043333333333333</v>
      </c>
      <c r="AR31" s="64">
        <f>AP31/AQ31</f>
        <v>0.2301158301158302</v>
      </c>
      <c r="AS31" s="64">
        <f>AP31+AQ31</f>
        <v>7.434</v>
      </c>
      <c r="AT31" s="98"/>
      <c r="AU31" s="100"/>
      <c r="AV31" s="100"/>
      <c r="AW31" s="16"/>
      <c r="AX31" s="16"/>
      <c r="AY31" s="16"/>
    </row>
    <row r="32" ht="15.25" customHeight="1">
      <c r="A32" s="45"/>
      <c r="B32" s="84"/>
      <c r="C32" s="69"/>
      <c r="D32" s="70">
        <f>($M$3-C32)/365</f>
      </c>
      <c r="E32" s="69"/>
      <c r="F32" s="54"/>
      <c r="G32" s="54"/>
      <c r="H32" s="51">
        <f>I32/G32</f>
      </c>
      <c r="I32" s="54"/>
      <c r="J32" s="51">
        <f>K32/G32</f>
      </c>
      <c r="K32" s="54"/>
      <c r="L32" s="70">
        <f>I32+K32</f>
        <v>0</v>
      </c>
      <c r="M32" s="51">
        <f>L32/G32</f>
      </c>
      <c r="N32" s="64">
        <f>L32/U32</f>
      </c>
      <c r="O32" s="80">
        <f>-G32*$G$4</f>
        <v>0</v>
      </c>
      <c r="P32" s="71"/>
      <c r="Q32" s="54"/>
      <c r="R32" s="66">
        <f>(G32*$G$3)+(I32*$I$6)+(K32*K29)+(L32*$L$6)+O32</f>
        <v>0</v>
      </c>
      <c r="S32" s="66">
        <f>R32*(VLOOKUP(D32,$X$5:$Y$18,1+1))</f>
      </c>
      <c r="T32" s="66">
        <f>S32/U32*$U$8</f>
      </c>
      <c r="U32" s="54"/>
      <c r="V32" s="28">
        <f>T32/U32</f>
      </c>
      <c r="W32" s="61">
        <f>A32</f>
        <v>0</v>
      </c>
      <c r="X32" s="45"/>
      <c r="Y32" s="95"/>
      <c r="Z32" s="85"/>
      <c r="AA32" s="73">
        <v>0.0847</v>
      </c>
      <c r="AB32" s="52">
        <v>0</v>
      </c>
      <c r="AC32" s="74"/>
      <c r="AD32" s="75"/>
      <c r="AE32" s="14"/>
      <c r="AF32" s="14"/>
      <c r="AG32" s="14"/>
      <c r="AH32" s="14"/>
      <c r="AI32" s="14"/>
      <c r="AJ32" s="14"/>
      <c r="AK32" s="14"/>
      <c r="AL32" s="14"/>
      <c r="AM32" s="14"/>
      <c r="AN32" s="14"/>
      <c r="AO32" s="96">
        <v>2003</v>
      </c>
      <c r="AP32" s="46">
        <v>1.292</v>
      </c>
      <c r="AQ32" s="71">
        <v>6.18</v>
      </c>
      <c r="AR32" s="64">
        <f>AP32/AQ32</f>
        <v>0.2090614886731392</v>
      </c>
      <c r="AS32" s="64">
        <f>AP32+AQ32</f>
        <v>7.472</v>
      </c>
      <c r="AT32" s="98"/>
      <c r="AU32" s="100"/>
      <c r="AV32" s="100"/>
      <c r="AW32" s="16"/>
      <c r="AX32" s="16"/>
      <c r="AY32" s="16"/>
    </row>
    <row r="33" ht="15.25" customHeight="1">
      <c r="A33" s="45"/>
      <c r="B33" s="84"/>
      <c r="C33" s="69"/>
      <c r="D33" s="70">
        <f>($M$3-C33)/365</f>
      </c>
      <c r="E33" s="69"/>
      <c r="F33" s="54"/>
      <c r="G33" s="54"/>
      <c r="H33" s="51">
        <f>I33/G33</f>
      </c>
      <c r="I33" s="54"/>
      <c r="J33" s="51">
        <f>K33/G33</f>
      </c>
      <c r="K33" s="54"/>
      <c r="L33" s="70">
        <f>I33+K33</f>
        <v>0</v>
      </c>
      <c r="M33" s="51">
        <f>L33/G33</f>
      </c>
      <c r="N33" s="64">
        <f>L33/U33</f>
      </c>
      <c r="O33" s="80">
        <f>-G33*$G$4</f>
        <v>0</v>
      </c>
      <c r="P33" s="71"/>
      <c r="Q33" s="54"/>
      <c r="R33" s="66">
        <f>(G33*$G$3)+(I33*$I$6)+(K33*K30)+(L33*$L$6)+O33</f>
        <v>0</v>
      </c>
      <c r="S33" s="66">
        <f>R33*(VLOOKUP(D33,$X$5:$Y$18,1+1))</f>
      </c>
      <c r="T33" s="66">
        <f>S33/U33*$U$8</f>
      </c>
      <c r="U33" s="54"/>
      <c r="V33" s="28">
        <f>T33/U33</f>
      </c>
      <c r="W33" s="61">
        <f>A33</f>
        <v>0</v>
      </c>
      <c r="X33" s="45"/>
      <c r="Y33" s="95"/>
      <c r="Z33" s="85"/>
      <c r="AA33" s="73">
        <v>0.0857</v>
      </c>
      <c r="AB33" s="52">
        <f>AB32+$AE$22</f>
        <v>0</v>
      </c>
      <c r="AC33" s="74"/>
      <c r="AD33" s="75"/>
      <c r="AE33" s="14"/>
      <c r="AF33" s="14"/>
      <c r="AG33" s="14"/>
      <c r="AH33" s="14"/>
      <c r="AI33" s="14"/>
      <c r="AJ33" s="14"/>
      <c r="AK33" s="14"/>
      <c r="AL33" s="14"/>
      <c r="AM33" s="14"/>
      <c r="AN33" s="14"/>
      <c r="AO33" s="96">
        <v>2004</v>
      </c>
      <c r="AP33" s="46">
        <v>1.193333333333333</v>
      </c>
      <c r="AQ33" s="71">
        <v>6.316666666666666</v>
      </c>
      <c r="AR33" s="64">
        <f>AP33/AQ33</f>
        <v>0.1889182058047493</v>
      </c>
      <c r="AS33" s="64">
        <f>AP33+AQ33</f>
        <v>7.51</v>
      </c>
      <c r="AT33" s="98"/>
      <c r="AU33" s="100"/>
      <c r="AV33" s="100"/>
      <c r="AW33" s="16"/>
      <c r="AX33" s="16"/>
      <c r="AY33" s="16"/>
    </row>
    <row r="34" ht="15.25" customHeight="1">
      <c r="A34" s="45"/>
      <c r="B34" s="84"/>
      <c r="C34" s="69"/>
      <c r="D34" s="70">
        <f>($M$3-C34)/365</f>
      </c>
      <c r="E34" s="69"/>
      <c r="F34" s="54"/>
      <c r="G34" s="54"/>
      <c r="H34" s="51">
        <f>I34/G34</f>
      </c>
      <c r="I34" s="54"/>
      <c r="J34" s="51">
        <f>K34/G34</f>
      </c>
      <c r="K34" s="54"/>
      <c r="L34" s="70">
        <f>I34+K34</f>
        <v>0</v>
      </c>
      <c r="M34" s="51">
        <f>L34/G34</f>
      </c>
      <c r="N34" s="64">
        <f>L34/U34</f>
      </c>
      <c r="O34" s="80">
        <f>-G34*$G$4</f>
        <v>0</v>
      </c>
      <c r="P34" s="71"/>
      <c r="Q34" s="54"/>
      <c r="R34" s="66">
        <f>(G34*$G$3)+(I34*$I$6)+(K34*K31)+(L34*$L$6)+O34</f>
        <v>0</v>
      </c>
      <c r="S34" s="66">
        <f>R34*(VLOOKUP(D34,$X$5:$Y$18,1+1))</f>
      </c>
      <c r="T34" s="66">
        <f>S34/U34*$U$8</f>
      </c>
      <c r="U34" s="54"/>
      <c r="V34" s="28">
        <f>T34/U34</f>
      </c>
      <c r="W34" s="61">
        <f>A34</f>
        <v>0</v>
      </c>
      <c r="X34" s="45"/>
      <c r="Y34" s="95"/>
      <c r="Z34" s="85"/>
      <c r="AA34" s="73">
        <v>0.0867</v>
      </c>
      <c r="AB34" s="52">
        <f>AB33+$AE$22</f>
        <v>0</v>
      </c>
      <c r="AC34" s="74"/>
      <c r="AD34" s="75"/>
      <c r="AE34" s="14"/>
      <c r="AF34" s="14"/>
      <c r="AG34" s="14"/>
      <c r="AH34" s="14"/>
      <c r="AI34" s="14"/>
      <c r="AJ34" s="14"/>
      <c r="AK34" s="14"/>
      <c r="AL34" s="14"/>
      <c r="AM34" s="14"/>
      <c r="AN34" s="14"/>
      <c r="AO34" s="96">
        <v>2005</v>
      </c>
      <c r="AP34" s="46">
        <v>1.094666666666667</v>
      </c>
      <c r="AQ34" s="71">
        <v>6.453333333333333</v>
      </c>
      <c r="AR34" s="64">
        <f>AP34/AQ34</f>
        <v>0.1696280991735538</v>
      </c>
      <c r="AS34" s="64">
        <f>AP34+AQ34</f>
        <v>7.548</v>
      </c>
      <c r="AT34" s="98"/>
      <c r="AU34" s="100"/>
      <c r="AV34" s="100"/>
      <c r="AW34" s="16"/>
      <c r="AX34" s="16"/>
      <c r="AY34" s="16"/>
    </row>
    <row r="35" ht="15.25" customHeight="1">
      <c r="A35" s="45"/>
      <c r="B35" s="84"/>
      <c r="C35" s="69"/>
      <c r="D35" s="70">
        <f>($M$3-C35)/365</f>
      </c>
      <c r="E35" s="69"/>
      <c r="F35" s="54"/>
      <c r="G35" s="54"/>
      <c r="H35" s="51">
        <f>I35/G35</f>
      </c>
      <c r="I35" s="54"/>
      <c r="J35" s="51">
        <f>K35/G35</f>
      </c>
      <c r="K35" s="54"/>
      <c r="L35" s="70">
        <f>I35+K35</f>
        <v>0</v>
      </c>
      <c r="M35" s="51">
        <f>L35/G35</f>
      </c>
      <c r="N35" s="64">
        <f>L35/U35</f>
      </c>
      <c r="O35" s="80">
        <f>-G35*$G$4</f>
        <v>0</v>
      </c>
      <c r="P35" s="71"/>
      <c r="Q35" s="54"/>
      <c r="R35" s="66">
        <f>(G35*$G$3)+(I35*$I$6)+(K35*K32)+(L35*$L$6)+O35</f>
        <v>0</v>
      </c>
      <c r="S35" s="66">
        <f>R35*(VLOOKUP(D35,$X$5:$Y$18,1+1))</f>
      </c>
      <c r="T35" s="66">
        <f>S35/U35*$U$8</f>
      </c>
      <c r="U35" s="54"/>
      <c r="V35" s="28">
        <f>T35/U35</f>
      </c>
      <c r="W35" s="61">
        <f>A35</f>
        <v>0</v>
      </c>
      <c r="X35" s="45"/>
      <c r="Y35" s="95"/>
      <c r="Z35" s="85"/>
      <c r="AA35" s="73">
        <v>0.0877</v>
      </c>
      <c r="AB35" s="52">
        <f>AB34+$AE$22</f>
        <v>0</v>
      </c>
      <c r="AC35" s="74"/>
      <c r="AD35" s="75"/>
      <c r="AE35" s="14"/>
      <c r="AF35" s="14"/>
      <c r="AG35" s="14"/>
      <c r="AH35" s="14"/>
      <c r="AI35" s="14"/>
      <c r="AJ35" s="14"/>
      <c r="AK35" s="14"/>
      <c r="AL35" s="14"/>
      <c r="AM35" s="14"/>
      <c r="AN35" s="14"/>
      <c r="AO35" s="96">
        <v>2006</v>
      </c>
      <c r="AP35" s="46">
        <v>0.996</v>
      </c>
      <c r="AQ35" s="71">
        <v>6.59</v>
      </c>
      <c r="AR35" s="64">
        <f>AP35/AQ35</f>
        <v>0.1511380880121396</v>
      </c>
      <c r="AS35" s="64">
        <f>AP35+AQ35</f>
        <v>7.586</v>
      </c>
      <c r="AT35" s="98"/>
      <c r="AU35" s="100">
        <v>4.53</v>
      </c>
      <c r="AV35" s="100"/>
      <c r="AW35" s="16"/>
      <c r="AX35" s="16"/>
      <c r="AY35" s="16"/>
    </row>
    <row r="36" ht="15.25" customHeight="1">
      <c r="A36" s="45"/>
      <c r="B36" s="84"/>
      <c r="C36" s="69"/>
      <c r="D36" s="70">
        <f>($M$3-C36)/365</f>
      </c>
      <c r="E36" s="69"/>
      <c r="F36" s="54"/>
      <c r="G36" s="54"/>
      <c r="H36" s="51">
        <f>I36/G36</f>
      </c>
      <c r="I36" s="54"/>
      <c r="J36" s="51">
        <f>K36/G36</f>
      </c>
      <c r="K36" s="54"/>
      <c r="L36" s="70">
        <f>I36+K36</f>
        <v>0</v>
      </c>
      <c r="M36" s="51">
        <f>L36/G36</f>
      </c>
      <c r="N36" s="64">
        <f>L36/U36</f>
      </c>
      <c r="O36" s="80">
        <f>-G36*$G$4</f>
        <v>0</v>
      </c>
      <c r="P36" s="71"/>
      <c r="Q36" s="54"/>
      <c r="R36" s="66">
        <f>(G36*$G$3)+(I36*$I$6)+(K36*K33)+(L36*$L$6)+O36</f>
        <v>0</v>
      </c>
      <c r="S36" s="66">
        <f>R36*(VLOOKUP(D36,$X$5:$Y$18,1+1))</f>
      </c>
      <c r="T36" s="66">
        <f>S36/U36*$U$8</f>
      </c>
      <c r="U36" s="54"/>
      <c r="V36" s="28">
        <f>T36/U36</f>
      </c>
      <c r="W36" s="61">
        <f>A36</f>
        <v>0</v>
      </c>
      <c r="X36" s="45"/>
      <c r="Y36" s="95"/>
      <c r="Z36" s="85"/>
      <c r="AA36" s="73">
        <v>0.0887</v>
      </c>
      <c r="AB36" s="52">
        <f>AB35+$AE$22</f>
        <v>0</v>
      </c>
      <c r="AC36" s="74"/>
      <c r="AD36" s="75"/>
      <c r="AE36" s="14"/>
      <c r="AF36" s="14"/>
      <c r="AG36" s="14"/>
      <c r="AH36" s="14"/>
      <c r="AI36" s="14"/>
      <c r="AJ36" s="14"/>
      <c r="AK36" s="14"/>
      <c r="AL36" s="14"/>
      <c r="AM36" s="14"/>
      <c r="AN36" s="14"/>
      <c r="AO36" s="96">
        <v>2007</v>
      </c>
      <c r="AP36" s="46">
        <v>0.8973333333333333</v>
      </c>
      <c r="AQ36" s="71">
        <v>6.726666666666667</v>
      </c>
      <c r="AR36" s="64">
        <f>AP36/AQ36</f>
        <v>0.1333994053518335</v>
      </c>
      <c r="AS36" s="64">
        <f>AP36+AQ36</f>
        <v>7.624</v>
      </c>
      <c r="AT36" s="100"/>
      <c r="AU36" s="98">
        <v>6.54</v>
      </c>
      <c r="AV36" s="100"/>
      <c r="AW36" s="16"/>
      <c r="AX36" s="16"/>
      <c r="AY36" s="16"/>
    </row>
    <row r="37" ht="15.25" customHeight="1">
      <c r="A37" s="45"/>
      <c r="B37" s="84"/>
      <c r="C37" s="69"/>
      <c r="D37" s="70">
        <f>($M$3-C37)/365</f>
      </c>
      <c r="E37" s="69"/>
      <c r="F37" s="54"/>
      <c r="G37" s="54"/>
      <c r="H37" s="51">
        <f>I37/G37</f>
      </c>
      <c r="I37" s="54"/>
      <c r="J37" s="51">
        <f>K37/G37</f>
      </c>
      <c r="K37" s="54"/>
      <c r="L37" s="70">
        <f>I37+K37</f>
        <v>0</v>
      </c>
      <c r="M37" s="51">
        <f>L37/G37</f>
      </c>
      <c r="N37" s="64">
        <f>L37/U37</f>
      </c>
      <c r="O37" s="80">
        <f>-G37*$G$4</f>
        <v>0</v>
      </c>
      <c r="P37" s="71"/>
      <c r="Q37" s="54"/>
      <c r="R37" s="66">
        <f>(G37*$G$3)+(I37*$I$6)+(K37*K34)+(L37*$L$6)+O37</f>
        <v>0</v>
      </c>
      <c r="S37" s="66">
        <f>R37*(VLOOKUP(D37,$X$5:$Y$18,1+1))</f>
      </c>
      <c r="T37" s="66">
        <f>S37/U37*$U$8</f>
      </c>
      <c r="U37" s="54"/>
      <c r="V37" s="28">
        <f>T37/U37</f>
      </c>
      <c r="W37" s="61">
        <f>A37</f>
        <v>0</v>
      </c>
      <c r="X37" s="45"/>
      <c r="Y37" s="95"/>
      <c r="Z37" s="85"/>
      <c r="AA37" s="73">
        <v>0.0897</v>
      </c>
      <c r="AB37" s="52">
        <f>AB36+$AE$22</f>
        <v>0</v>
      </c>
      <c r="AC37" s="74"/>
      <c r="AD37" s="75"/>
      <c r="AE37" s="14"/>
      <c r="AF37" s="14"/>
      <c r="AG37" s="14"/>
      <c r="AH37" s="14"/>
      <c r="AI37" s="14"/>
      <c r="AJ37" s="14"/>
      <c r="AK37" s="14"/>
      <c r="AL37" s="14"/>
      <c r="AM37" s="14"/>
      <c r="AN37" s="14"/>
      <c r="AO37" s="96">
        <v>2008</v>
      </c>
      <c r="AP37" s="46">
        <v>0.7986666666666666</v>
      </c>
      <c r="AQ37" s="71">
        <v>6.863333333333333</v>
      </c>
      <c r="AR37" s="64">
        <f>AP37/AQ37</f>
        <v>0.1163671685284118</v>
      </c>
      <c r="AS37" s="64">
        <f>AP37+AQ37</f>
        <v>7.662</v>
      </c>
      <c r="AT37" s="98"/>
      <c r="AU37" s="100"/>
      <c r="AV37" s="100"/>
      <c r="AW37" s="16"/>
      <c r="AX37" s="16"/>
      <c r="AY37" s="16"/>
    </row>
    <row r="38" ht="15.25" customHeight="1">
      <c r="A38" s="45"/>
      <c r="B38" s="84"/>
      <c r="C38" s="69"/>
      <c r="D38" s="70">
        <f>($M$3-C38)/365</f>
      </c>
      <c r="E38" s="69"/>
      <c r="F38" s="54"/>
      <c r="G38" s="54"/>
      <c r="H38" s="51">
        <f>I38/G38</f>
      </c>
      <c r="I38" s="54"/>
      <c r="J38" s="51">
        <f>K38/G38</f>
      </c>
      <c r="K38" s="54"/>
      <c r="L38" s="70">
        <f>I38+K38</f>
        <v>0</v>
      </c>
      <c r="M38" s="51">
        <f>L38/G38</f>
      </c>
      <c r="N38" s="64">
        <f>L38/U38</f>
      </c>
      <c r="O38" s="80">
        <f>-G38*$G$4</f>
        <v>0</v>
      </c>
      <c r="P38" s="71"/>
      <c r="Q38" s="54"/>
      <c r="R38" s="66">
        <f>(G38*$G$3)+(I38*$I$6)+(K38*K35)+(L38*$L$6)+O38</f>
        <v>0</v>
      </c>
      <c r="S38" s="66">
        <f>R38*(VLOOKUP(D38,$X$5:$Y$18,1+1))</f>
      </c>
      <c r="T38" s="66">
        <f>S38/U38*$U$8</f>
      </c>
      <c r="U38" s="54"/>
      <c r="V38" s="28">
        <f>T38/U38</f>
      </c>
      <c r="W38" s="61">
        <f>A38</f>
        <v>0</v>
      </c>
      <c r="X38" s="45"/>
      <c r="Y38" s="95"/>
      <c r="Z38" s="85"/>
      <c r="AA38" s="73">
        <v>0.07870000000000001</v>
      </c>
      <c r="AB38" s="52">
        <f>AB37+$AE$22</f>
        <v>0</v>
      </c>
      <c r="AC38" s="74"/>
      <c r="AD38" s="75"/>
      <c r="AE38" s="14"/>
      <c r="AF38" s="14"/>
      <c r="AG38" s="14"/>
      <c r="AH38" s="14"/>
      <c r="AI38" s="14"/>
      <c r="AJ38" s="14"/>
      <c r="AK38" s="14"/>
      <c r="AL38" s="14"/>
      <c r="AM38" s="14"/>
      <c r="AN38" s="14"/>
      <c r="AO38" s="96">
        <v>2009</v>
      </c>
      <c r="AP38" s="46">
        <v>0.7</v>
      </c>
      <c r="AQ38" s="71">
        <v>7</v>
      </c>
      <c r="AR38" s="64">
        <f>AP38/AQ38</f>
        <v>0.09999999999999999</v>
      </c>
      <c r="AS38" s="64">
        <f>AP38+AQ38</f>
        <v>7.7</v>
      </c>
      <c r="AT38" s="98"/>
      <c r="AU38" s="100"/>
      <c r="AV38" s="100"/>
      <c r="AW38" s="16"/>
      <c r="AX38" s="16"/>
      <c r="AY38" s="16"/>
    </row>
    <row r="39" ht="15.25" customHeight="1">
      <c r="A39" s="45"/>
      <c r="B39" s="84"/>
      <c r="C39" s="69"/>
      <c r="D39" s="70">
        <f>($M$3-C39)/365</f>
      </c>
      <c r="E39" s="69"/>
      <c r="F39" s="54"/>
      <c r="G39" s="54"/>
      <c r="H39" s="51">
        <f>I39/G39</f>
      </c>
      <c r="I39" s="54"/>
      <c r="J39" s="51">
        <f>K39/G39</f>
      </c>
      <c r="K39" s="54"/>
      <c r="L39" s="70">
        <f>I39+K39</f>
        <v>0</v>
      </c>
      <c r="M39" s="51">
        <f>L39/G39</f>
      </c>
      <c r="N39" s="64">
        <f>L39/U39</f>
      </c>
      <c r="O39" s="80">
        <f>-G39*$G$4</f>
        <v>0</v>
      </c>
      <c r="P39" s="71"/>
      <c r="Q39" s="54"/>
      <c r="R39" s="66">
        <f>(G39*$G$3)+(I39*$I$6)+(K39*K36)+(L39*$L$6)+O39</f>
        <v>0</v>
      </c>
      <c r="S39" s="66">
        <f>R39*(VLOOKUP(D39,$X$5:$Y$18,1+1))</f>
      </c>
      <c r="T39" s="66">
        <f>S39/U39*$U$8</f>
      </c>
      <c r="U39" s="54"/>
      <c r="V39" s="28">
        <f>T39/U39</f>
      </c>
      <c r="W39" s="61">
        <f>A39</f>
        <v>0</v>
      </c>
      <c r="X39" s="45"/>
      <c r="Y39" s="95"/>
      <c r="Z39" s="85"/>
      <c r="AA39" s="73">
        <v>0.08069999999999999</v>
      </c>
      <c r="AB39" s="52">
        <f>AB38+$AE$22</f>
        <v>0</v>
      </c>
      <c r="AC39" s="74"/>
      <c r="AD39" s="75"/>
      <c r="AE39" s="14"/>
      <c r="AF39" s="14"/>
      <c r="AG39" s="14"/>
      <c r="AH39" s="14"/>
      <c r="AI39" s="14"/>
      <c r="AJ39" s="14"/>
      <c r="AK39" s="14"/>
      <c r="AL39" s="14"/>
      <c r="AM39" s="14"/>
      <c r="AN39" s="14"/>
      <c r="AO39" s="14"/>
      <c r="AP39" s="16"/>
      <c r="AQ39" s="16"/>
      <c r="AR39" s="16"/>
      <c r="AS39" s="16"/>
      <c r="AT39" s="16"/>
      <c r="AU39" s="16"/>
      <c r="AV39" s="16"/>
      <c r="AW39" s="16"/>
      <c r="AX39" s="16"/>
      <c r="AY39" s="16"/>
    </row>
    <row r="40" ht="15.25" customHeight="1">
      <c r="A40" s="45"/>
      <c r="B40" s="84"/>
      <c r="C40" s="69"/>
      <c r="D40" s="70">
        <f>($M$3-C40)/365</f>
      </c>
      <c r="E40" s="69"/>
      <c r="F40" s="54"/>
      <c r="G40" s="54"/>
      <c r="H40" s="51">
        <f>I40/G40</f>
      </c>
      <c r="I40" s="54"/>
      <c r="J40" s="51">
        <f>K40/G40</f>
      </c>
      <c r="K40" s="54"/>
      <c r="L40" s="70">
        <f>I40+K40</f>
        <v>0</v>
      </c>
      <c r="M40" s="51">
        <f>L40/G40</f>
      </c>
      <c r="N40" s="64">
        <f>L40/U40</f>
      </c>
      <c r="O40" s="80">
        <f>-G40*$G$4</f>
        <v>0</v>
      </c>
      <c r="P40" s="71"/>
      <c r="Q40" s="54"/>
      <c r="R40" s="66">
        <f>(G40*$G$3)+(I40*$I$6)+(K40*K37)+(L40*$L$6)+O40</f>
        <v>0</v>
      </c>
      <c r="S40" s="66">
        <f>R40*(VLOOKUP(D40,$X$5:$Y$18,1+1))</f>
      </c>
      <c r="T40" s="66">
        <f>S40/U40*$U$8</f>
      </c>
      <c r="U40" s="54"/>
      <c r="V40" s="28">
        <f>T40/U40</f>
      </c>
      <c r="W40" s="61">
        <f>A40</f>
        <v>0</v>
      </c>
      <c r="X40" s="45"/>
      <c r="Y40" s="95"/>
      <c r="Z40" s="85"/>
      <c r="AA40" s="73">
        <v>0.0927</v>
      </c>
      <c r="AB40" s="52">
        <f>AB39+$AE$22</f>
        <v>0</v>
      </c>
      <c r="AC40" s="74"/>
      <c r="AD40" s="75"/>
      <c r="AE40" t="s" s="90">
        <v>102</v>
      </c>
      <c r="AF40" s="14"/>
      <c r="AG40" s="101"/>
      <c r="AH40" s="101"/>
      <c r="AI40" s="14"/>
      <c r="AJ40" s="14"/>
      <c r="AK40" t="s" s="102">
        <v>103</v>
      </c>
      <c r="AL40" s="14"/>
      <c r="AM40" s="14"/>
      <c r="AN40" s="14"/>
      <c r="AO40" s="14"/>
      <c r="AP40" s="14"/>
      <c r="AQ40" s="14"/>
      <c r="AR40" s="14"/>
      <c r="AS40" s="14"/>
      <c r="AT40" s="3"/>
      <c r="AU40" t="s" s="38">
        <v>51</v>
      </c>
      <c r="AV40" s="14"/>
      <c r="AW40" t="s" s="39">
        <v>104</v>
      </c>
      <c r="AX40" t="s" s="39">
        <v>105</v>
      </c>
      <c r="AY40" t="s" s="103">
        <v>106</v>
      </c>
    </row>
    <row r="41" ht="15.25" customHeight="1">
      <c r="A41" s="45"/>
      <c r="B41" s="84"/>
      <c r="C41" s="69"/>
      <c r="D41" s="70">
        <f>($M$3-C41)/365</f>
      </c>
      <c r="E41" s="69"/>
      <c r="F41" s="54"/>
      <c r="G41" s="54"/>
      <c r="H41" s="51">
        <f>I41/G41</f>
      </c>
      <c r="I41" s="54"/>
      <c r="J41" s="51">
        <f>K41/G41</f>
      </c>
      <c r="K41" s="54"/>
      <c r="L41" s="70">
        <f>I41+K41</f>
        <v>0</v>
      </c>
      <c r="M41" s="51">
        <f>L41/G41</f>
      </c>
      <c r="N41" s="64">
        <f>L41/U41</f>
      </c>
      <c r="O41" s="80">
        <f>-G41*$G$4</f>
        <v>0</v>
      </c>
      <c r="P41" s="71"/>
      <c r="Q41" s="54"/>
      <c r="R41" s="66">
        <f>(G41*$G$3)+(I41*$I$6)+(K41*K38)+(L41*$L$6)+O41</f>
        <v>0</v>
      </c>
      <c r="S41" s="66">
        <f>R41*(VLOOKUP(D41,$X$5:$Y$18,1+1))</f>
      </c>
      <c r="T41" s="66">
        <f>S41/U41*$U$8</f>
      </c>
      <c r="U41" s="54"/>
      <c r="V41" s="28">
        <f>T41/U41</f>
      </c>
      <c r="W41" s="61">
        <f>A41</f>
        <v>0</v>
      </c>
      <c r="X41" s="45"/>
      <c r="Y41" s="95"/>
      <c r="Z41" s="85"/>
      <c r="AA41" s="73">
        <v>0.09370000000000001</v>
      </c>
      <c r="AB41" s="52">
        <f>AB40+$AE$22</f>
        <v>0</v>
      </c>
      <c r="AC41" s="74"/>
      <c r="AD41" s="75"/>
      <c r="AE41" t="s" s="39">
        <v>107</v>
      </c>
      <c r="AF41" t="s" s="39">
        <v>108</v>
      </c>
      <c r="AG41" t="s" s="22">
        <v>109</v>
      </c>
      <c r="AH41" t="s" s="39">
        <v>17</v>
      </c>
      <c r="AI41" t="s" s="22">
        <v>110</v>
      </c>
      <c r="AJ41" t="s" s="39">
        <v>51</v>
      </c>
      <c r="AK41" t="s" s="39">
        <v>111</v>
      </c>
      <c r="AL41" t="s" s="39">
        <v>112</v>
      </c>
      <c r="AM41" t="s" s="39">
        <v>113</v>
      </c>
      <c r="AN41" t="s" s="39">
        <v>47</v>
      </c>
      <c r="AO41" t="s" s="39">
        <v>114</v>
      </c>
      <c r="AP41" t="s" s="39">
        <v>47</v>
      </c>
      <c r="AQ41" t="s" s="39">
        <v>95</v>
      </c>
      <c r="AR41" t="s" s="39">
        <v>47</v>
      </c>
      <c r="AS41" t="s" s="39">
        <v>44</v>
      </c>
      <c r="AT41" s="32"/>
      <c r="AU41" t="s" s="39">
        <v>96</v>
      </c>
      <c r="AV41" s="14"/>
      <c r="AW41" t="s" s="39">
        <v>115</v>
      </c>
      <c r="AX41" t="s" s="39">
        <v>116</v>
      </c>
      <c r="AY41" t="s" s="103">
        <v>117</v>
      </c>
    </row>
    <row r="42" ht="15.25" customHeight="1">
      <c r="A42" s="45"/>
      <c r="B42" s="84"/>
      <c r="C42" s="69"/>
      <c r="D42" s="70">
        <f>($M$3-C42)/365</f>
      </c>
      <c r="E42" s="69"/>
      <c r="F42" s="54"/>
      <c r="G42" s="54"/>
      <c r="H42" s="51">
        <f>I42/G42</f>
      </c>
      <c r="I42" s="54"/>
      <c r="J42" s="51">
        <f>K42/G42</f>
      </c>
      <c r="K42" s="54"/>
      <c r="L42" s="70">
        <f>I42+K42</f>
        <v>0</v>
      </c>
      <c r="M42" s="51">
        <f>L42/G42</f>
      </c>
      <c r="N42" s="64">
        <f>L42/U42</f>
      </c>
      <c r="O42" s="80">
        <f>-G42*$G$4</f>
        <v>0</v>
      </c>
      <c r="P42" s="71"/>
      <c r="Q42" s="54"/>
      <c r="R42" s="66">
        <f>(G42*$G$3)+(I42*$I$6)+(K42*K39)+(L42*$L$6)+O42</f>
        <v>0</v>
      </c>
      <c r="S42" s="66">
        <f>R42*(VLOOKUP(D42,$X$5:$Y$18,1+1))</f>
      </c>
      <c r="T42" s="66">
        <f>S42/U42*$U$8</f>
      </c>
      <c r="U42" s="54"/>
      <c r="V42" s="28">
        <f>T42/U42</f>
      </c>
      <c r="W42" s="61">
        <f>A42</f>
        <v>0</v>
      </c>
      <c r="X42" s="45"/>
      <c r="Y42" s="95"/>
      <c r="Z42" s="85"/>
      <c r="AA42" s="73">
        <v>0.09470000000000001</v>
      </c>
      <c r="AB42" s="52">
        <f>AB41+$AE$22</f>
        <v>0</v>
      </c>
      <c r="AC42" s="74"/>
      <c r="AD42" s="75"/>
      <c r="AE42" s="64">
        <f>AVERAGE(AF42:AH42)</f>
        <v>1.309696512158223</v>
      </c>
      <c r="AF42" s="64">
        <f>100/78</f>
        <v>1.282051282051282</v>
      </c>
      <c r="AG42" s="64">
        <f>1/0.79</f>
        <v>1.265822784810126</v>
      </c>
      <c r="AH42" s="64">
        <f>100/72.4</f>
        <v>1.381215469613259</v>
      </c>
      <c r="AI42" s="64">
        <f>1/0.74</f>
        <v>1.351351351351351</v>
      </c>
      <c r="AJ42" s="3">
        <v>2</v>
      </c>
      <c r="AK42" s="45">
        <v>14700</v>
      </c>
      <c r="AL42" s="54">
        <v>3528</v>
      </c>
      <c r="AM42" s="45">
        <v>150</v>
      </c>
      <c r="AN42" s="104">
        <v>0.0425</v>
      </c>
      <c r="AO42" s="45">
        <v>118</v>
      </c>
      <c r="AP42" s="104">
        <v>0.035</v>
      </c>
      <c r="AQ42" s="61">
        <f>AM42+AO42</f>
        <v>268</v>
      </c>
      <c r="AR42" s="105">
        <f>(AM42+AO42)/AL42</f>
        <v>0.07596371882086168</v>
      </c>
      <c r="AS42" s="45">
        <v>250</v>
      </c>
      <c r="AT42" s="45">
        <v>3.71</v>
      </c>
      <c r="AU42" s="64">
        <f>AQ42/AT42</f>
        <v>72.23719676549865</v>
      </c>
      <c r="AV42" s="14"/>
      <c r="AW42" s="3">
        <v>441</v>
      </c>
      <c r="AX42" t="s" s="38">
        <v>118</v>
      </c>
      <c r="AY42" t="s" s="103">
        <v>119</v>
      </c>
    </row>
    <row r="43" ht="15.25" customHeight="1">
      <c r="A43" s="45"/>
      <c r="B43" s="84"/>
      <c r="C43" s="69"/>
      <c r="D43" s="70">
        <f>($M$3-C43)/365</f>
      </c>
      <c r="E43" s="69"/>
      <c r="F43" s="54"/>
      <c r="G43" s="54"/>
      <c r="H43" s="51">
        <f>I43/G43</f>
      </c>
      <c r="I43" s="54"/>
      <c r="J43" s="51">
        <f>K43/G43</f>
      </c>
      <c r="K43" s="54"/>
      <c r="L43" s="70">
        <f>I43+K43</f>
        <v>0</v>
      </c>
      <c r="M43" s="51">
        <f>L43/G43</f>
      </c>
      <c r="N43" s="64">
        <f>L43/U43</f>
      </c>
      <c r="O43" s="80">
        <f>-G43*$G$4</f>
        <v>0</v>
      </c>
      <c r="P43" s="71"/>
      <c r="Q43" s="54"/>
      <c r="R43" s="66">
        <f>(G43*$G$3)+(I43*$I$6)+(K43*K40)+(L43*$L$6)+O43</f>
        <v>0</v>
      </c>
      <c r="S43" s="66">
        <f>R43*(VLOOKUP(D43,$X$5:$Y$18,1+1))</f>
      </c>
      <c r="T43" s="66">
        <f>S43/U43*$U$8</f>
      </c>
      <c r="U43" s="54"/>
      <c r="V43" s="28">
        <f>T43/U43</f>
      </c>
      <c r="W43" s="61">
        <f>A43</f>
        <v>0</v>
      </c>
      <c r="X43" s="45"/>
      <c r="Y43" s="95"/>
      <c r="Z43" s="85"/>
      <c r="AA43" s="73">
        <v>0.09569999999999999</v>
      </c>
      <c r="AB43" s="52">
        <f>AB42+$AE$22</f>
        <v>0</v>
      </c>
      <c r="AC43" s="74"/>
      <c r="AD43" s="20"/>
      <c r="AE43" s="64">
        <f>AVERAGE(AF43:AH43)</f>
        <v>1.158957305787191</v>
      </c>
      <c r="AF43" s="64">
        <f>100/88</f>
        <v>1.136363636363636</v>
      </c>
      <c r="AG43" s="64">
        <f>1/0.86</f>
        <v>1.162790697674419</v>
      </c>
      <c r="AH43" s="64">
        <f>100/84.91</f>
        <v>1.177717583323519</v>
      </c>
      <c r="AI43" s="64">
        <f>1/0.82</f>
        <v>1.219512195121951</v>
      </c>
      <c r="AJ43" s="3">
        <v>3</v>
      </c>
      <c r="AK43" s="45">
        <v>13600</v>
      </c>
      <c r="AL43" s="54">
        <v>4092</v>
      </c>
      <c r="AM43" s="45">
        <v>176</v>
      </c>
      <c r="AN43" s="104">
        <v>0.0429</v>
      </c>
      <c r="AO43" s="45">
        <v>139</v>
      </c>
      <c r="AP43" s="104">
        <v>0.034</v>
      </c>
      <c r="AQ43" s="61">
        <f>AM43+AO43</f>
        <v>315</v>
      </c>
      <c r="AR43" s="105">
        <f>(AM43+AO43)/AL43</f>
        <v>0.07697947214076246</v>
      </c>
      <c r="AS43" s="45">
        <v>250</v>
      </c>
      <c r="AT43" s="45">
        <v>3.71</v>
      </c>
      <c r="AU43" s="64">
        <f>AQ43/AT43</f>
        <v>84.90566037735849</v>
      </c>
      <c r="AV43" s="14"/>
      <c r="AW43" s="3">
        <v>395</v>
      </c>
      <c r="AX43" t="s" s="38">
        <v>120</v>
      </c>
      <c r="AY43" s="16"/>
    </row>
    <row r="44" ht="15.25" customHeight="1">
      <c r="A44" s="45"/>
      <c r="B44" s="84"/>
      <c r="C44" s="69"/>
      <c r="D44" s="70">
        <f>($M$3-C44)/365</f>
      </c>
      <c r="E44" s="69"/>
      <c r="F44" s="54"/>
      <c r="G44" s="54"/>
      <c r="H44" s="51">
        <f>I44/G44</f>
      </c>
      <c r="I44" s="54"/>
      <c r="J44" s="51">
        <f>K44/G44</f>
      </c>
      <c r="K44" s="54"/>
      <c r="L44" s="70">
        <f>I44+K44</f>
        <v>0</v>
      </c>
      <c r="M44" s="51">
        <f>L44/G44</f>
      </c>
      <c r="N44" s="64">
        <f>L44/U44</f>
      </c>
      <c r="O44" s="80">
        <f>-G44*$G$4</f>
        <v>0</v>
      </c>
      <c r="P44" s="71"/>
      <c r="Q44" s="54"/>
      <c r="R44" s="66">
        <f>(G44*$G$3)+(I44*$I$6)+(K44*K41)+(L44*$L$6)+O44</f>
        <v>0</v>
      </c>
      <c r="S44" s="66">
        <f>R44*(VLOOKUP(D44,$X$5:$Y$18,1+1))</f>
      </c>
      <c r="T44" s="66">
        <f>S44/U44*$U$8</f>
      </c>
      <c r="U44" s="54"/>
      <c r="V44" s="28">
        <f>T44/U44</f>
      </c>
      <c r="W44" s="61">
        <f>A44</f>
        <v>0</v>
      </c>
      <c r="X44" s="45"/>
      <c r="Y44" s="95"/>
      <c r="Z44" s="85"/>
      <c r="AA44" s="73">
        <v>0.09669999999999999</v>
      </c>
      <c r="AB44" s="52">
        <f>AB43+$AE$22</f>
        <v>0</v>
      </c>
      <c r="AC44" s="74"/>
      <c r="AD44" s="20"/>
      <c r="AE44" s="64">
        <f>AVERAGE(AF44:AH44)</f>
        <v>1.053618567769681</v>
      </c>
      <c r="AF44" s="64">
        <f>100/97</f>
        <v>1.030927835051546</v>
      </c>
      <c r="AG44" s="64">
        <f>1/0.94</f>
        <v>1.063829787234043</v>
      </c>
      <c r="AH44" s="64">
        <f>100/93.8</f>
        <v>1.066098081023454</v>
      </c>
      <c r="AI44" s="64">
        <f>1/0.91</f>
        <v>1.098901098901099</v>
      </c>
      <c r="AJ44" s="3">
        <v>4</v>
      </c>
      <c r="AK44" s="45">
        <v>11800</v>
      </c>
      <c r="AL44" s="54">
        <v>4536</v>
      </c>
      <c r="AM44" s="45">
        <v>194</v>
      </c>
      <c r="AN44" s="104">
        <v>0.0428</v>
      </c>
      <c r="AO44" s="45">
        <v>154</v>
      </c>
      <c r="AP44" s="104">
        <v>0.034</v>
      </c>
      <c r="AQ44" s="61">
        <f>AM44+AO44</f>
        <v>348</v>
      </c>
      <c r="AR44" s="105">
        <f>(AM44+AO44)/AL44</f>
        <v>0.07671957671957672</v>
      </c>
      <c r="AS44" s="45">
        <v>251</v>
      </c>
      <c r="AT44" s="45">
        <v>3.71</v>
      </c>
      <c r="AU44" s="64">
        <f>AQ44/AT44</f>
        <v>93.80053908355795</v>
      </c>
      <c r="AV44" s="14"/>
      <c r="AW44" s="3">
        <v>363</v>
      </c>
      <c r="AX44" t="s" s="38">
        <v>121</v>
      </c>
      <c r="AY44" s="16"/>
    </row>
    <row r="45" ht="15.25" customHeight="1">
      <c r="A45" s="45"/>
      <c r="B45" s="84"/>
      <c r="C45" s="69"/>
      <c r="D45" s="70">
        <f>($M$3-C45)/365</f>
      </c>
      <c r="E45" s="69"/>
      <c r="F45" s="54"/>
      <c r="G45" s="54"/>
      <c r="H45" s="51">
        <f>I45/G45</f>
      </c>
      <c r="I45" s="54"/>
      <c r="J45" s="51">
        <f>K45/G45</f>
      </c>
      <c r="K45" s="54"/>
      <c r="L45" s="70">
        <f>I45+K45</f>
        <v>0</v>
      </c>
      <c r="M45" s="51">
        <f>L45/G45</f>
      </c>
      <c r="N45" s="64">
        <f>L45/U45</f>
      </c>
      <c r="O45" s="80">
        <f>-G45*$G$4</f>
        <v>0</v>
      </c>
      <c r="P45" s="71"/>
      <c r="Q45" s="54"/>
      <c r="R45" s="66">
        <f>(G45*$G$3)+(I45*$I$6)+(K45*K42)+(L45*$L$6)+O45</f>
        <v>0</v>
      </c>
      <c r="S45" s="66">
        <f>R45*(VLOOKUP(D45,$X$5:$Y$18,1+1))</f>
      </c>
      <c r="T45" s="66">
        <f>S45/U45*$U$8</f>
      </c>
      <c r="U45" s="54"/>
      <c r="V45" s="28">
        <f>T45/U45</f>
      </c>
      <c r="W45" s="61">
        <f>A45</f>
        <v>0</v>
      </c>
      <c r="X45" s="45"/>
      <c r="Y45" s="95"/>
      <c r="Z45" s="85"/>
      <c r="AA45" s="73">
        <v>0.0977</v>
      </c>
      <c r="AB45" s="52">
        <f>AB44+$AE$22</f>
        <v>0</v>
      </c>
      <c r="AC45" s="74"/>
      <c r="AD45" s="20"/>
      <c r="AE45" s="64">
        <f>AVERAGE(AF45:AH45)</f>
        <v>1</v>
      </c>
      <c r="AF45" s="46">
        <v>1</v>
      </c>
      <c r="AG45" s="46">
        <v>1</v>
      </c>
      <c r="AH45" s="64">
        <f>100/100</f>
        <v>1</v>
      </c>
      <c r="AI45" s="99">
        <v>1</v>
      </c>
      <c r="AJ45" t="s" s="38">
        <v>122</v>
      </c>
      <c r="AK45" s="45">
        <v>35000</v>
      </c>
      <c r="AL45" s="54">
        <v>4836</v>
      </c>
      <c r="AM45" s="45">
        <v>206</v>
      </c>
      <c r="AN45" s="104">
        <v>0.0426</v>
      </c>
      <c r="AO45" s="45">
        <v>165</v>
      </c>
      <c r="AP45" s="104">
        <v>0.0341</v>
      </c>
      <c r="AQ45" s="61">
        <f>AM45+AO45</f>
        <v>371</v>
      </c>
      <c r="AR45" s="105">
        <f>(AM45+AO45)/AL45</f>
        <v>0.07671629445822994</v>
      </c>
      <c r="AS45" s="45">
        <v>250</v>
      </c>
      <c r="AT45" s="45">
        <v>3.71</v>
      </c>
      <c r="AU45" s="64">
        <f>AQ45/AT45</f>
        <v>100</v>
      </c>
      <c r="AV45" s="14"/>
      <c r="AW45" s="3">
        <v>324</v>
      </c>
      <c r="AX45" t="s" s="38">
        <v>123</v>
      </c>
      <c r="AY45" s="16"/>
    </row>
    <row r="46" ht="15.25" customHeight="1">
      <c r="A46" s="45"/>
      <c r="B46" s="84"/>
      <c r="C46" s="69"/>
      <c r="D46" s="70">
        <f>($M$3-C46)/365</f>
      </c>
      <c r="E46" s="69"/>
      <c r="F46" s="54"/>
      <c r="G46" s="54"/>
      <c r="H46" s="51">
        <f>I46/G46</f>
      </c>
      <c r="I46" s="54"/>
      <c r="J46" s="51">
        <f>K46/G46</f>
      </c>
      <c r="K46" s="54"/>
      <c r="L46" s="70">
        <f>I46+K46</f>
        <v>0</v>
      </c>
      <c r="M46" s="51">
        <f>L46/G46</f>
      </c>
      <c r="N46" s="64">
        <f>L46/U46</f>
      </c>
      <c r="O46" s="80">
        <f>-G46*$G$4</f>
        <v>0</v>
      </c>
      <c r="P46" s="71"/>
      <c r="Q46" s="54"/>
      <c r="R46" s="66">
        <f>(G46*$G$3)+(I46*$I$6)+(K46*K43)+(L46*$L$6)+O46</f>
        <v>0</v>
      </c>
      <c r="S46" s="66">
        <f>R46*(VLOOKUP(D46,$X$5:$Y$18,1+1))</f>
      </c>
      <c r="T46" s="66">
        <f>S46/U46*$U$8</f>
      </c>
      <c r="U46" s="54"/>
      <c r="V46" s="28">
        <f>T46/U46</f>
      </c>
      <c r="W46" s="61">
        <f>A46</f>
        <v>0</v>
      </c>
      <c r="X46" s="45"/>
      <c r="Y46" s="95"/>
      <c r="Z46" s="85"/>
      <c r="AA46" s="73">
        <v>0.0987</v>
      </c>
      <c r="AB46" s="52">
        <f>AB45+$AE$22</f>
        <v>0</v>
      </c>
      <c r="AC46" s="74"/>
      <c r="AD46" s="20"/>
      <c r="AE46" s="64">
        <f>AVERAGE(AF46:AH46)</f>
        <v>1.084814827588718</v>
      </c>
      <c r="AF46" s="64">
        <f>100/93</f>
        <v>1.075268817204301</v>
      </c>
      <c r="AG46" s="45">
        <v>1.11</v>
      </c>
      <c r="AH46" s="64">
        <f>100/93.53</f>
        <v>1.069175665561852</v>
      </c>
      <c r="AI46" s="14"/>
      <c r="AJ46" t="s" s="38">
        <v>124</v>
      </c>
      <c r="AK46" s="45">
        <v>5000</v>
      </c>
      <c r="AL46" s="54">
        <v>4560</v>
      </c>
      <c r="AM46" s="45">
        <v>192</v>
      </c>
      <c r="AN46" s="104">
        <v>0.042</v>
      </c>
      <c r="AO46" s="45">
        <v>155</v>
      </c>
      <c r="AP46" s="104">
        <v>0.034</v>
      </c>
      <c r="AQ46" s="61">
        <f>AM46+AO46</f>
        <v>347</v>
      </c>
      <c r="AR46" s="105">
        <f>(AM46+AO46)/AL46</f>
        <v>0.07609649122807018</v>
      </c>
      <c r="AS46" s="45">
        <v>242</v>
      </c>
      <c r="AT46" s="45">
        <v>3.71</v>
      </c>
      <c r="AU46" s="64">
        <f>AQ46/AT46</f>
        <v>93.53099730458221</v>
      </c>
      <c r="AV46" s="16"/>
      <c r="AW46" s="16"/>
      <c r="AX46" s="16"/>
      <c r="AY46" s="16"/>
    </row>
    <row r="47" ht="15.25" customHeight="1">
      <c r="A47" s="45"/>
      <c r="B47" s="84"/>
      <c r="C47" s="69"/>
      <c r="D47" s="70">
        <f>($M$3-C47)/365</f>
      </c>
      <c r="E47" s="69"/>
      <c r="F47" s="54"/>
      <c r="G47" s="54"/>
      <c r="H47" s="51">
        <f>I47/G47</f>
      </c>
      <c r="I47" s="54"/>
      <c r="J47" s="51">
        <f>K47/G47</f>
      </c>
      <c r="K47" s="54"/>
      <c r="L47" s="70">
        <f>I47+K47</f>
        <v>0</v>
      </c>
      <c r="M47" s="51">
        <f>L47/G47</f>
      </c>
      <c r="N47" s="64">
        <f>L47/U47</f>
      </c>
      <c r="O47" s="80">
        <f>-G47*$G$4</f>
        <v>0</v>
      </c>
      <c r="P47" s="71"/>
      <c r="Q47" s="54"/>
      <c r="R47" s="66">
        <f>(G47*$G$3)+(I47*$I$6)+(K47*K44)+(L47*$L$6)+O47</f>
        <v>0</v>
      </c>
      <c r="S47" s="66">
        <f>R47*(VLOOKUP(D47,$X$5:$Y$18,1+1))</f>
      </c>
      <c r="T47" s="66">
        <f>S47/U47*$U$8</f>
      </c>
      <c r="U47" s="54"/>
      <c r="V47" s="28">
        <f>T47/U47</f>
      </c>
      <c r="W47" s="61">
        <f>A47</f>
        <v>0</v>
      </c>
      <c r="X47" s="45"/>
      <c r="Y47" s="95"/>
      <c r="Z47" s="85"/>
      <c r="AA47" s="73">
        <v>0.0997</v>
      </c>
      <c r="AB47" s="52">
        <f>AB46+$AE$22</f>
        <v>0</v>
      </c>
      <c r="AC47" s="74"/>
      <c r="AD47" s="20"/>
      <c r="AE47" s="14"/>
      <c r="AF47" s="14"/>
      <c r="AG47" t="s" s="27">
        <v>125</v>
      </c>
      <c r="AH47" s="14"/>
      <c r="AI47" t="s" s="103">
        <v>126</v>
      </c>
      <c r="AJ47" s="14"/>
      <c r="AK47" s="61">
        <f>AK42+AK43+AK44+AK45+AK46</f>
        <v>80100</v>
      </c>
      <c r="AL47" s="70">
        <f>AVERAGE(AL42:AL46)</f>
        <v>4310.4</v>
      </c>
      <c r="AM47" s="70">
        <f>AVERAGE(AM42:AM46)</f>
        <v>183.6</v>
      </c>
      <c r="AN47" s="106">
        <f>AVERAGE(AN42:AN46)</f>
        <v>0.04256</v>
      </c>
      <c r="AO47" s="70">
        <f>AVERAGE(AO42:AO46)</f>
        <v>146.2</v>
      </c>
      <c r="AP47" s="106">
        <f>AVERAGE(AP42:AP46)</f>
        <v>0.03422</v>
      </c>
      <c r="AQ47" s="70">
        <f>AVERAGE(AQ42:AQ46)</f>
        <v>329.8</v>
      </c>
      <c r="AR47" s="106">
        <f>AVERAGE(AR42:AR46)</f>
        <v>0.07649511067350019</v>
      </c>
      <c r="AS47" s="70">
        <f>AVERAGE(AS42:AS46)</f>
        <v>248.6</v>
      </c>
      <c r="AT47" s="5"/>
      <c r="AU47" s="99"/>
      <c r="AV47" s="14"/>
      <c r="AW47" s="16"/>
      <c r="AX47" s="16"/>
      <c r="AY47" s="16"/>
    </row>
    <row r="48" ht="15.25" customHeight="1">
      <c r="A48" s="45"/>
      <c r="B48" s="84"/>
      <c r="C48" s="69"/>
      <c r="D48" s="70">
        <f>($M$3-C48)/365</f>
      </c>
      <c r="E48" s="69"/>
      <c r="F48" s="54"/>
      <c r="G48" s="54"/>
      <c r="H48" s="51">
        <f>I48/G48</f>
      </c>
      <c r="I48" s="54"/>
      <c r="J48" s="51">
        <f>K48/G48</f>
      </c>
      <c r="K48" s="54"/>
      <c r="L48" s="70">
        <f>I48+K48</f>
        <v>0</v>
      </c>
      <c r="M48" s="51">
        <f>L48/G48</f>
      </c>
      <c r="N48" s="64">
        <f>L48/U48</f>
      </c>
      <c r="O48" s="80">
        <f>-G48*$G$4</f>
        <v>0</v>
      </c>
      <c r="P48" s="71"/>
      <c r="Q48" s="54"/>
      <c r="R48" s="66">
        <f>(G48*$G$3)+(I48*$I$6)+(K48*K45)+(L48*$L$6)+O48</f>
        <v>0</v>
      </c>
      <c r="S48" s="66">
        <f>R48*(VLOOKUP(D48,$X$5:$Y$18,1+1))</f>
      </c>
      <c r="T48" s="66">
        <f>S48/U48*$U$8</f>
      </c>
      <c r="U48" s="54"/>
      <c r="V48" s="28">
        <f>T48/U48</f>
      </c>
      <c r="W48" s="61">
        <f>A48</f>
        <v>0</v>
      </c>
      <c r="X48" s="45"/>
      <c r="Y48" s="95"/>
      <c r="Z48" s="85"/>
      <c r="AA48" s="45"/>
      <c r="AB48" s="107"/>
      <c r="AC48" s="74"/>
      <c r="AD48" s="20"/>
      <c r="AE48" s="14"/>
      <c r="AF48" s="14"/>
      <c r="AG48" s="14"/>
      <c r="AH48" s="14"/>
      <c r="AI48" s="14"/>
      <c r="AJ48" s="3"/>
      <c r="AK48" s="3"/>
      <c r="AL48" s="3"/>
      <c r="AM48" s="3"/>
      <c r="AN48" s="3"/>
      <c r="AO48" s="3"/>
      <c r="AP48" s="3"/>
      <c r="AQ48" s="3"/>
      <c r="AR48" s="3"/>
      <c r="AS48" s="3"/>
      <c r="AT48" s="3"/>
      <c r="AU48" s="16"/>
      <c r="AV48" s="16"/>
      <c r="AW48" s="16"/>
      <c r="AX48" s="16"/>
      <c r="AY48" s="16"/>
    </row>
    <row r="49" ht="15.25" customHeight="1">
      <c r="A49" s="45"/>
      <c r="B49" s="84"/>
      <c r="C49" s="69"/>
      <c r="D49" s="70">
        <f>($M$3-C49)/365</f>
      </c>
      <c r="E49" s="69"/>
      <c r="F49" s="54"/>
      <c r="G49" s="54"/>
      <c r="H49" s="51">
        <f>I49/G49</f>
      </c>
      <c r="I49" s="54"/>
      <c r="J49" s="51">
        <f>K49/G49</f>
      </c>
      <c r="K49" s="54"/>
      <c r="L49" s="70">
        <f>I49+K49</f>
        <v>0</v>
      </c>
      <c r="M49" s="51">
        <f>L49/G49</f>
      </c>
      <c r="N49" s="64">
        <f>L49/U49</f>
      </c>
      <c r="O49" s="80">
        <f>-G49*$G$4</f>
        <v>0</v>
      </c>
      <c r="P49" s="71"/>
      <c r="Q49" s="54"/>
      <c r="R49" s="66">
        <f>(G49*$G$3)+(I49*$I$6)+(K49*K46)+(L49*$L$6)+O49</f>
        <v>0</v>
      </c>
      <c r="S49" s="66">
        <f>R49*(VLOOKUP(D49,$X$5:$Y$18,1+1))</f>
      </c>
      <c r="T49" s="66">
        <f>S49/U49*$U$8</f>
      </c>
      <c r="U49" s="54"/>
      <c r="V49" s="28">
        <f>T49/U49</f>
      </c>
      <c r="W49" s="61">
        <f>A49</f>
        <v>0</v>
      </c>
      <c r="X49" s="45"/>
      <c r="Y49" s="95"/>
      <c r="Z49" s="85"/>
      <c r="AA49" s="45"/>
      <c r="AB49" s="107"/>
      <c r="AC49" s="74"/>
      <c r="AD49" s="20"/>
      <c r="AE49" t="s" s="33">
        <v>127</v>
      </c>
      <c r="AF49" s="14"/>
      <c r="AG49" s="108">
        <v>0.75</v>
      </c>
      <c r="AH49" s="14"/>
      <c r="AI49" t="s" s="39">
        <v>128</v>
      </c>
      <c r="AJ49" s="3"/>
      <c r="AK49" s="3"/>
      <c r="AL49" s="3"/>
      <c r="AM49" s="3"/>
      <c r="AN49" s="3"/>
      <c r="AO49" s="3"/>
      <c r="AP49" s="3"/>
      <c r="AQ49" s="3"/>
      <c r="AR49" s="3"/>
      <c r="AS49" s="3"/>
      <c r="AT49" s="3"/>
      <c r="AU49" s="16"/>
      <c r="AV49" s="16"/>
      <c r="AW49" s="16"/>
      <c r="AX49" s="16"/>
      <c r="AY49" s="16"/>
    </row>
    <row r="50" ht="15.25" customHeight="1">
      <c r="A50" s="45"/>
      <c r="B50" s="84"/>
      <c r="C50" s="69"/>
      <c r="D50" s="70">
        <f>($M$3-C50)/365</f>
      </c>
      <c r="E50" s="69"/>
      <c r="F50" s="54"/>
      <c r="G50" s="54"/>
      <c r="H50" s="51">
        <f>I50/G50</f>
      </c>
      <c r="I50" s="54"/>
      <c r="J50" s="51">
        <f>K50/G50</f>
      </c>
      <c r="K50" s="54"/>
      <c r="L50" s="70">
        <f>I50+K50</f>
        <v>0</v>
      </c>
      <c r="M50" s="51">
        <f>L50/G50</f>
      </c>
      <c r="N50" s="64">
        <f>L50/U50</f>
      </c>
      <c r="O50" s="80">
        <f>-G50*$G$4</f>
        <v>0</v>
      </c>
      <c r="P50" s="71"/>
      <c r="Q50" s="54"/>
      <c r="R50" s="66">
        <f>(G50*$G$3)+(I50*$I$6)+(K50*K47)+(L50*$L$6)+O50</f>
        <v>0</v>
      </c>
      <c r="S50" s="66">
        <f>R50*(VLOOKUP(D50,$X$5:$Y$18,1+1))</f>
      </c>
      <c r="T50" s="66">
        <f>S50/U50*$U$8</f>
      </c>
      <c r="U50" s="54"/>
      <c r="V50" s="28">
        <f>T50/U50</f>
      </c>
      <c r="W50" s="61">
        <f>A50</f>
        <v>0</v>
      </c>
      <c r="X50" s="45"/>
      <c r="Y50" s="95"/>
      <c r="Z50" s="85"/>
      <c r="AA50" s="45"/>
      <c r="AB50" s="107"/>
      <c r="AC50" s="74"/>
      <c r="AD50" s="20"/>
      <c r="AE50" s="3">
        <v>1.33</v>
      </c>
      <c r="AF50" s="14"/>
      <c r="AG50" s="108">
        <v>0.83</v>
      </c>
      <c r="AH50" s="14"/>
      <c r="AI50" s="3">
        <v>1.51</v>
      </c>
      <c r="AJ50" s="14"/>
      <c r="AK50" s="3"/>
      <c r="AL50" s="3"/>
      <c r="AM50" s="3"/>
      <c r="AN50" s="3"/>
      <c r="AO50" s="3"/>
      <c r="AP50" s="3"/>
      <c r="AQ50" s="3"/>
      <c r="AR50" s="3"/>
      <c r="AS50" s="3"/>
      <c r="AT50" s="3"/>
      <c r="AU50" s="16"/>
      <c r="AV50" s="16"/>
      <c r="AW50" s="16"/>
      <c r="AX50" s="16"/>
      <c r="AY50" s="16"/>
    </row>
    <row r="51" ht="15.25" customHeight="1">
      <c r="A51" s="45"/>
      <c r="B51" s="84"/>
      <c r="C51" s="69"/>
      <c r="D51" s="70">
        <f>($M$3-C51)/365</f>
      </c>
      <c r="E51" s="69"/>
      <c r="F51" s="54"/>
      <c r="G51" s="54"/>
      <c r="H51" s="51">
        <f>I51/G51</f>
      </c>
      <c r="I51" s="54"/>
      <c r="J51" s="51">
        <f>K51/G51</f>
      </c>
      <c r="K51" s="54"/>
      <c r="L51" s="70">
        <f>I51+K51</f>
        <v>0</v>
      </c>
      <c r="M51" s="51">
        <f>L51/G51</f>
      </c>
      <c r="N51" s="64">
        <f>L51/U51</f>
      </c>
      <c r="O51" s="80">
        <f>-G51*$G$4</f>
        <v>0</v>
      </c>
      <c r="P51" s="71"/>
      <c r="Q51" s="54"/>
      <c r="R51" s="66">
        <f>(G51*$G$3)+(I51*$I$6)+(K51*K48)+(L51*$L$6)+O51</f>
        <v>0</v>
      </c>
      <c r="S51" s="66">
        <f>R51*(VLOOKUP(D51,$X$5:$Y$18,1+1))</f>
      </c>
      <c r="T51" s="66">
        <f>S51/U51*$U$8</f>
      </c>
      <c r="U51" s="54"/>
      <c r="V51" s="28">
        <f>T51/U51</f>
      </c>
      <c r="W51" s="61">
        <f>A51</f>
        <v>0</v>
      </c>
      <c r="X51" s="45"/>
      <c r="Y51" s="95"/>
      <c r="Z51" s="85"/>
      <c r="AA51" s="45"/>
      <c r="AB51" s="107"/>
      <c r="AC51" s="74"/>
      <c r="AD51" s="20"/>
      <c r="AE51" s="3">
        <v>1.22</v>
      </c>
      <c r="AF51" s="14"/>
      <c r="AG51" s="108">
        <v>0.9399999999999999</v>
      </c>
      <c r="AH51" s="14"/>
      <c r="AI51" s="3">
        <v>1.39</v>
      </c>
      <c r="AJ51" s="3"/>
      <c r="AK51" s="3"/>
      <c r="AL51" s="3"/>
      <c r="AM51" s="3"/>
      <c r="AN51" s="3"/>
      <c r="AO51" s="3"/>
      <c r="AP51" s="3"/>
      <c r="AQ51" s="3"/>
      <c r="AR51" s="3"/>
      <c r="AS51" s="3"/>
      <c r="AT51" s="3"/>
      <c r="AU51" s="16"/>
      <c r="AV51" s="16"/>
      <c r="AW51" s="16"/>
      <c r="AX51" s="16"/>
      <c r="AY51" s="16"/>
    </row>
    <row r="52" ht="15.25" customHeight="1">
      <c r="A52" s="45"/>
      <c r="B52" s="84"/>
      <c r="C52" s="69"/>
      <c r="D52" s="70">
        <f>($M$3-C52)/365</f>
      </c>
      <c r="E52" s="69"/>
      <c r="F52" s="54"/>
      <c r="G52" s="54"/>
      <c r="H52" s="51">
        <f>I52/G52</f>
      </c>
      <c r="I52" s="54"/>
      <c r="J52" s="51">
        <f>K52/G52</f>
      </c>
      <c r="K52" s="54"/>
      <c r="L52" s="70">
        <f>I52+K52</f>
        <v>0</v>
      </c>
      <c r="M52" s="51">
        <f>L52/G52</f>
      </c>
      <c r="N52" s="64">
        <f>L52/U52</f>
      </c>
      <c r="O52" s="80">
        <f>-G52*$G$4</f>
        <v>0</v>
      </c>
      <c r="P52" s="71"/>
      <c r="Q52" s="54"/>
      <c r="R52" s="66">
        <f>(G52*$G$3)+(I52*$I$6)+(K52*K49)+(L52*$L$6)+O52</f>
        <v>0</v>
      </c>
      <c r="S52" s="66">
        <f>R52*(VLOOKUP(D52,$X$5:$Y$18,1+1))</f>
      </c>
      <c r="T52" s="66">
        <f>S52/U52*$U$8</f>
      </c>
      <c r="U52" s="54"/>
      <c r="V52" s="28">
        <f>T52/U52</f>
      </c>
      <c r="W52" s="61">
        <f>A52</f>
        <v>0</v>
      </c>
      <c r="X52" s="45"/>
      <c r="Y52" s="95"/>
      <c r="Z52" s="85"/>
      <c r="AA52" s="45"/>
      <c r="AB52" s="107"/>
      <c r="AC52" s="74"/>
      <c r="AD52" s="20"/>
      <c r="AE52" s="3">
        <v>1.11</v>
      </c>
      <c r="AF52" s="14"/>
      <c r="AG52" s="108">
        <v>1</v>
      </c>
      <c r="AH52" s="14"/>
      <c r="AI52" s="3">
        <v>1.14</v>
      </c>
      <c r="AJ52" s="3"/>
      <c r="AK52" s="3"/>
      <c r="AL52" s="3"/>
      <c r="AM52" s="3"/>
      <c r="AN52" s="3"/>
      <c r="AO52" s="3"/>
      <c r="AP52" s="3"/>
      <c r="AQ52" s="3"/>
      <c r="AR52" s="3"/>
      <c r="AS52" s="3"/>
      <c r="AT52" s="3"/>
      <c r="AU52" s="16"/>
      <c r="AV52" s="16"/>
      <c r="AW52" s="16"/>
      <c r="AX52" s="16"/>
      <c r="AY52" s="16"/>
    </row>
    <row r="53" ht="15.25" customHeight="1">
      <c r="A53" s="45"/>
      <c r="B53" s="84"/>
      <c r="C53" s="69"/>
      <c r="D53" s="70">
        <f>($M$3-C53)/365</f>
      </c>
      <c r="E53" s="69"/>
      <c r="F53" s="54"/>
      <c r="G53" s="54"/>
      <c r="H53" s="51">
        <f>I53/G53</f>
      </c>
      <c r="I53" s="54"/>
      <c r="J53" s="51">
        <f>K53/G53</f>
      </c>
      <c r="K53" s="54"/>
      <c r="L53" s="70">
        <f>I53+K53</f>
        <v>0</v>
      </c>
      <c r="M53" s="51">
        <f>L53/G53</f>
      </c>
      <c r="N53" s="64">
        <f>L53/U53</f>
      </c>
      <c r="O53" s="80">
        <f>-G53*$G$4</f>
        <v>0</v>
      </c>
      <c r="P53" s="71"/>
      <c r="Q53" s="54"/>
      <c r="R53" s="66">
        <f>(G53*$G$3)+(I53*$I$6)+(K53*K50)+(L53*$L$6)+O53</f>
        <v>0</v>
      </c>
      <c r="S53" s="66">
        <f>R53*(VLOOKUP(D53,$X$5:$Y$18,1+1))</f>
      </c>
      <c r="T53" s="66">
        <f>S53/U53*$U$8</f>
      </c>
      <c r="U53" s="54"/>
      <c r="V53" s="28">
        <f>T53/U53</f>
      </c>
      <c r="W53" s="61">
        <f>A53</f>
        <v>0</v>
      </c>
      <c r="X53" s="45"/>
      <c r="Y53" s="95"/>
      <c r="Z53" s="85"/>
      <c r="AA53" s="45"/>
      <c r="AB53" s="107"/>
      <c r="AC53" s="74"/>
      <c r="AD53" s="20"/>
      <c r="AE53" s="99">
        <v>1</v>
      </c>
      <c r="AF53" s="14"/>
      <c r="AG53" s="108">
        <v>0.9</v>
      </c>
      <c r="AH53" s="14"/>
      <c r="AI53" s="14"/>
      <c r="AJ53" s="14"/>
      <c r="AK53" s="14"/>
      <c r="AL53" s="14"/>
      <c r="AM53" s="3"/>
      <c r="AN53" s="14"/>
      <c r="AO53" s="3"/>
      <c r="AP53" s="16"/>
      <c r="AQ53" s="16"/>
      <c r="AR53" s="16"/>
      <c r="AS53" s="16"/>
      <c r="AT53" s="16"/>
      <c r="AU53" s="16"/>
      <c r="AV53" s="16"/>
      <c r="AW53" s="16"/>
      <c r="AX53" s="16"/>
      <c r="AY53" s="16"/>
    </row>
    <row r="54" ht="15.25" customHeight="1">
      <c r="A54" s="45"/>
      <c r="B54" s="84"/>
      <c r="C54" s="69"/>
      <c r="D54" s="70">
        <f>($M$3-C54)/365</f>
      </c>
      <c r="E54" s="69"/>
      <c r="F54" s="54"/>
      <c r="G54" s="54"/>
      <c r="H54" s="51">
        <f>I54/G54</f>
      </c>
      <c r="I54" s="54"/>
      <c r="J54" s="51">
        <f>K54/G54</f>
      </c>
      <c r="K54" s="54"/>
      <c r="L54" s="70">
        <f>I54+K54</f>
        <v>0</v>
      </c>
      <c r="M54" s="51">
        <f>L54/G54</f>
      </c>
      <c r="N54" s="64">
        <f>L54/U54</f>
      </c>
      <c r="O54" s="80">
        <f>-G54*$G$4</f>
        <v>0</v>
      </c>
      <c r="P54" s="71"/>
      <c r="Q54" s="54"/>
      <c r="R54" s="66">
        <f>(G54*$G$3)+(I54*$I$6)+(K54*K51)+(L54*$L$6)+O54</f>
        <v>0</v>
      </c>
      <c r="S54" s="66">
        <f>R54*(VLOOKUP(D54,$X$5:$Y$18,1+1))</f>
      </c>
      <c r="T54" s="66">
        <f>S54/U54*$U$8</f>
      </c>
      <c r="U54" s="54"/>
      <c r="V54" s="28">
        <f>T54/U54</f>
      </c>
      <c r="W54" s="61">
        <f>A54</f>
        <v>0</v>
      </c>
      <c r="X54" s="45"/>
      <c r="Y54" s="95"/>
      <c r="Z54" s="85"/>
      <c r="AA54" s="45"/>
      <c r="AB54" s="107"/>
      <c r="AC54" s="74"/>
      <c r="AD54" s="20"/>
      <c r="AE54" s="3">
        <v>1.05</v>
      </c>
      <c r="AF54" s="14"/>
      <c r="AG54" s="14"/>
      <c r="AH54" s="14"/>
      <c r="AI54" s="14"/>
      <c r="AJ54" s="14"/>
      <c r="AK54" s="14"/>
      <c r="AL54" s="14"/>
      <c r="AM54" s="3"/>
      <c r="AN54" s="14"/>
      <c r="AO54" s="3"/>
      <c r="AP54" s="16"/>
      <c r="AQ54" s="16"/>
      <c r="AR54" s="16"/>
      <c r="AS54" s="16"/>
      <c r="AT54" s="16"/>
      <c r="AU54" s="16"/>
      <c r="AV54" s="16"/>
      <c r="AW54" s="16"/>
      <c r="AX54" s="16"/>
      <c r="AY54" s="16"/>
    </row>
    <row r="55" ht="15.25" customHeight="1">
      <c r="A55" s="45"/>
      <c r="B55" s="84"/>
      <c r="C55" s="69"/>
      <c r="D55" s="70">
        <f>($M$3-C55)/365</f>
      </c>
      <c r="E55" s="69"/>
      <c r="F55" s="54"/>
      <c r="G55" s="54"/>
      <c r="H55" s="51">
        <f>I55/G55</f>
      </c>
      <c r="I55" s="54"/>
      <c r="J55" s="51">
        <f>K55/G55</f>
      </c>
      <c r="K55" s="54"/>
      <c r="L55" s="70">
        <f>I55+K55</f>
        <v>0</v>
      </c>
      <c r="M55" s="51">
        <f>L55/G55</f>
      </c>
      <c r="N55" s="64">
        <f>L55/U55</f>
      </c>
      <c r="O55" s="80">
        <f>-G55*$G$4</f>
        <v>0</v>
      </c>
      <c r="P55" s="71"/>
      <c r="Q55" s="54"/>
      <c r="R55" s="66">
        <f>(G55*$G$3)+(I55*$I$6)+(K55*K52)+(L55*$L$6)+O55</f>
        <v>0</v>
      </c>
      <c r="S55" s="66">
        <f>R55*(VLOOKUP(D55,$X$5:$Y$18,1+1))</f>
      </c>
      <c r="T55" s="66">
        <f>S55/U55*$U$8</f>
      </c>
      <c r="U55" s="54"/>
      <c r="V55" s="28">
        <f>T55/U55</f>
      </c>
      <c r="W55" s="61">
        <f>A55</f>
        <v>0</v>
      </c>
      <c r="X55" s="45"/>
      <c r="Y55" s="95"/>
      <c r="Z55" s="85"/>
      <c r="AA55" s="45"/>
      <c r="AB55" s="107"/>
      <c r="AC55" s="74"/>
      <c r="AD55" s="20"/>
      <c r="AE55" s="14"/>
      <c r="AF55" s="14"/>
      <c r="AG55" s="14"/>
      <c r="AH55" s="14"/>
      <c r="AI55" s="14"/>
      <c r="AJ55" s="14"/>
      <c r="AK55" s="14"/>
      <c r="AL55" s="14"/>
      <c r="AM55" s="14"/>
      <c r="AN55" s="14"/>
      <c r="AO55" s="3"/>
      <c r="AP55" s="16"/>
      <c r="AQ55" s="16"/>
      <c r="AR55" s="16"/>
      <c r="AS55" s="16"/>
      <c r="AT55" s="16"/>
      <c r="AU55" s="16"/>
      <c r="AV55" s="16"/>
      <c r="AW55" s="16"/>
      <c r="AX55" s="16"/>
      <c r="AY55" s="16"/>
    </row>
    <row r="56" ht="15.25" customHeight="1">
      <c r="A56" s="45"/>
      <c r="B56" s="84"/>
      <c r="C56" s="69"/>
      <c r="D56" s="70">
        <f>($M$3-C56)/365</f>
      </c>
      <c r="E56" s="69"/>
      <c r="F56" s="54"/>
      <c r="G56" s="54"/>
      <c r="H56" s="51">
        <f>I56/G56</f>
      </c>
      <c r="I56" s="54"/>
      <c r="J56" s="51">
        <f>K56/G56</f>
      </c>
      <c r="K56" s="54"/>
      <c r="L56" s="70">
        <f>I56+K56</f>
        <v>0</v>
      </c>
      <c r="M56" s="51">
        <f>L56/G56</f>
      </c>
      <c r="N56" s="64">
        <f>L56/U56</f>
      </c>
      <c r="O56" s="80">
        <f>-G56*$G$4</f>
        <v>0</v>
      </c>
      <c r="P56" s="71"/>
      <c r="Q56" s="54"/>
      <c r="R56" s="66">
        <f>(G56*$G$3)+(I56*$I$6)+(K56*K53)+(L56*$L$6)+O56</f>
        <v>0</v>
      </c>
      <c r="S56" s="66">
        <f>R56*(VLOOKUP(D56,$X$5:$Y$18,1+1))</f>
      </c>
      <c r="T56" s="66">
        <f>S56/U56*$U$8</f>
      </c>
      <c r="U56" s="54"/>
      <c r="V56" s="28">
        <f>T56/U56</f>
      </c>
      <c r="W56" s="61">
        <f>A56</f>
        <v>0</v>
      </c>
      <c r="X56" s="45"/>
      <c r="Y56" s="95"/>
      <c r="Z56" s="109"/>
      <c r="AA56" s="109"/>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row>
    <row r="57" ht="15.25" customHeight="1">
      <c r="A57" s="45"/>
      <c r="B57" s="84"/>
      <c r="C57" s="69"/>
      <c r="D57" s="70">
        <f>($M$3-C57)/365</f>
      </c>
      <c r="E57" s="69"/>
      <c r="F57" s="54"/>
      <c r="G57" s="54"/>
      <c r="H57" s="51">
        <f>I57/G57</f>
      </c>
      <c r="I57" s="54"/>
      <c r="J57" s="51">
        <f>K57/G57</f>
      </c>
      <c r="K57" s="54"/>
      <c r="L57" s="70">
        <f>I57+K57</f>
        <v>0</v>
      </c>
      <c r="M57" s="51">
        <f>L57/G57</f>
      </c>
      <c r="N57" s="64">
        <f>L57/U57</f>
      </c>
      <c r="O57" s="80">
        <f>-G57*$G$4</f>
        <v>0</v>
      </c>
      <c r="P57" s="71"/>
      <c r="Q57" s="54"/>
      <c r="R57" s="66">
        <f>(G57*$G$3)+(I57*$I$6)+(K57*K54)+(L57*$L$6)+O57</f>
        <v>0</v>
      </c>
      <c r="S57" s="66">
        <f>R57*(VLOOKUP(D57,$X$5:$Y$18,1+1))</f>
      </c>
      <c r="T57" s="66">
        <f>S57/U57*$U$8</f>
      </c>
      <c r="U57" s="54"/>
      <c r="V57" s="28">
        <f>T57/U57</f>
      </c>
      <c r="W57" s="61">
        <f>A57</f>
        <v>0</v>
      </c>
      <c r="X57" s="45"/>
      <c r="Y57" s="95"/>
      <c r="Z57" s="85"/>
      <c r="AA57" s="45"/>
      <c r="AB57" s="107"/>
      <c r="AC57" s="74"/>
      <c r="AD57" s="20"/>
      <c r="AE57" t="s" s="110">
        <v>129</v>
      </c>
      <c r="AF57" s="23"/>
      <c r="AG57" s="16"/>
      <c r="AH57" s="16"/>
      <c r="AI57" s="16"/>
      <c r="AJ57" s="16"/>
      <c r="AK57" s="16"/>
      <c r="AL57" s="16"/>
      <c r="AM57" s="16"/>
      <c r="AN57" s="16"/>
      <c r="AO57" s="16"/>
      <c r="AP57" s="16"/>
      <c r="AQ57" s="16"/>
      <c r="AR57" s="16"/>
      <c r="AS57" s="16"/>
      <c r="AT57" s="16"/>
      <c r="AU57" s="16"/>
      <c r="AV57" s="16"/>
      <c r="AW57" s="16"/>
      <c r="AX57" s="16"/>
      <c r="AY57" s="16"/>
    </row>
    <row r="58" ht="15.25" customHeight="1">
      <c r="A58" s="45"/>
      <c r="B58" s="84"/>
      <c r="C58" s="69"/>
      <c r="D58" s="70">
        <f>($M$3-C58)/365</f>
      </c>
      <c r="E58" s="69"/>
      <c r="F58" s="54"/>
      <c r="G58" s="54"/>
      <c r="H58" s="51">
        <f>I58/G58</f>
      </c>
      <c r="I58" s="54"/>
      <c r="J58" s="51">
        <f>K58/G58</f>
      </c>
      <c r="K58" s="54"/>
      <c r="L58" s="70">
        <f>I58+K58</f>
        <v>0</v>
      </c>
      <c r="M58" s="51">
        <f>L58/G58</f>
      </c>
      <c r="N58" s="64">
        <f>L58/U58</f>
      </c>
      <c r="O58" s="80">
        <f>-G58*$G$4</f>
        <v>0</v>
      </c>
      <c r="P58" s="71"/>
      <c r="Q58" s="54"/>
      <c r="R58" s="66">
        <f>(G58*$G$3)+(I58*$I$6)+(K58*K55)+(L58*$L$6)+O58</f>
        <v>0</v>
      </c>
      <c r="S58" s="66">
        <f>R58*(VLOOKUP(D58,$X$5:$Y$18,1+1))</f>
      </c>
      <c r="T58" s="66">
        <f>S58/U58*$U$8</f>
      </c>
      <c r="U58" s="54"/>
      <c r="V58" s="28">
        <f>T58/U58</f>
      </c>
      <c r="W58" s="61">
        <f>A58</f>
        <v>0</v>
      </c>
      <c r="X58" s="45"/>
      <c r="Y58" s="95"/>
      <c r="Z58" s="109"/>
      <c r="AA58" s="109"/>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row>
    <row r="59" ht="15.25" customHeight="1">
      <c r="A59" s="45"/>
      <c r="B59" s="84"/>
      <c r="C59" s="69"/>
      <c r="D59" s="70">
        <f>($M$3-C59)/365</f>
      </c>
      <c r="E59" s="69"/>
      <c r="F59" s="54"/>
      <c r="G59" s="54"/>
      <c r="H59" s="51">
        <f>I59/G59</f>
      </c>
      <c r="I59" s="54"/>
      <c r="J59" s="51">
        <f>K59/G59</f>
      </c>
      <c r="K59" s="54"/>
      <c r="L59" s="70">
        <f>I59+K59</f>
        <v>0</v>
      </c>
      <c r="M59" s="51">
        <f>L59/G59</f>
      </c>
      <c r="N59" s="64">
        <f>L59/U59</f>
      </c>
      <c r="O59" s="80">
        <f>-G59*$G$4</f>
        <v>0</v>
      </c>
      <c r="P59" s="71"/>
      <c r="Q59" s="54"/>
      <c r="R59" s="66">
        <f>(G59*$G$3)+(I59*$I$6)+(K59*K56)+(L59*$L$6)+O59</f>
        <v>0</v>
      </c>
      <c r="S59" s="66">
        <f>R59*(VLOOKUP(D59,$X$5:$Y$18,1+1))</f>
      </c>
      <c r="T59" s="66">
        <f>S59/U59*$U$8</f>
      </c>
      <c r="U59" s="54"/>
      <c r="V59" s="28">
        <f>T59/U59</f>
      </c>
      <c r="W59" s="61">
        <f>A59</f>
        <v>0</v>
      </c>
      <c r="X59" s="45"/>
      <c r="Y59" s="95"/>
      <c r="Z59" s="85"/>
      <c r="AA59" s="45"/>
      <c r="AB59" s="107"/>
      <c r="AC59" s="74"/>
      <c r="AD59" s="20"/>
      <c r="AE59" s="14"/>
      <c r="AF59" s="111"/>
      <c r="AG59" s="16"/>
      <c r="AH59" s="16"/>
      <c r="AI59" s="16"/>
      <c r="AJ59" s="16"/>
      <c r="AK59" s="16"/>
      <c r="AL59" s="16"/>
      <c r="AM59" s="16"/>
      <c r="AN59" s="16"/>
      <c r="AO59" s="16"/>
      <c r="AP59" s="16"/>
      <c r="AQ59" s="16"/>
      <c r="AR59" s="16"/>
      <c r="AS59" s="16"/>
      <c r="AT59" s="16"/>
      <c r="AU59" s="16"/>
      <c r="AV59" s="16"/>
      <c r="AW59" s="16"/>
      <c r="AX59" s="16"/>
      <c r="AY59" s="16"/>
    </row>
    <row r="60" ht="15.25" customHeight="1">
      <c r="A60" s="45"/>
      <c r="B60" s="84"/>
      <c r="C60" s="69"/>
      <c r="D60" s="70">
        <f>($M$3-C60)/365</f>
      </c>
      <c r="E60" s="69"/>
      <c r="F60" s="54"/>
      <c r="G60" s="54"/>
      <c r="H60" s="51">
        <f>I60/G60</f>
      </c>
      <c r="I60" s="54"/>
      <c r="J60" s="51">
        <f>K60/G60</f>
      </c>
      <c r="K60" s="54"/>
      <c r="L60" s="70">
        <f>I60+K60</f>
        <v>0</v>
      </c>
      <c r="M60" s="51">
        <f>L60/G60</f>
      </c>
      <c r="N60" s="64">
        <f>L60/U60</f>
      </c>
      <c r="O60" s="80">
        <f>-G60*$G$4</f>
        <v>0</v>
      </c>
      <c r="P60" s="71"/>
      <c r="Q60" s="54"/>
      <c r="R60" s="66">
        <f>(G60*$G$3)+(I60*$I$6)+(K60*K57)+(L60*$L$6)+O60</f>
        <v>0</v>
      </c>
      <c r="S60" s="66">
        <f>R60*(VLOOKUP(D60,$X$5:$Y$18,1+1))</f>
      </c>
      <c r="T60" s="66">
        <f>S60/U60*$U$8</f>
      </c>
      <c r="U60" s="54"/>
      <c r="V60" s="28">
        <f>T60/U60</f>
      </c>
      <c r="W60" s="61">
        <f>A60</f>
        <v>0</v>
      </c>
      <c r="X60" s="45"/>
      <c r="Y60" s="95"/>
      <c r="Z60" s="109"/>
      <c r="AA60" s="109"/>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row>
    <row r="61" ht="15.25" customHeight="1">
      <c r="A61" s="45"/>
      <c r="B61" s="84"/>
      <c r="C61" s="69"/>
      <c r="D61" s="70">
        <f>($M$3-C61)/365</f>
      </c>
      <c r="E61" s="69"/>
      <c r="F61" s="54"/>
      <c r="G61" s="54"/>
      <c r="H61" s="51">
        <f>I61/G61</f>
      </c>
      <c r="I61" s="54"/>
      <c r="J61" s="51">
        <f>K61/G61</f>
      </c>
      <c r="K61" s="54"/>
      <c r="L61" s="70">
        <f>I61+K61</f>
        <v>0</v>
      </c>
      <c r="M61" s="51">
        <f>L61/G61</f>
      </c>
      <c r="N61" s="64">
        <f>L61/U61</f>
      </c>
      <c r="O61" s="80">
        <f>-G61*$G$4</f>
        <v>0</v>
      </c>
      <c r="P61" s="71"/>
      <c r="Q61" s="54"/>
      <c r="R61" s="66">
        <f>(G61*$G$3)+(I61*$I$6)+(K61*K58)+(L61*$L$6)+O61</f>
        <v>0</v>
      </c>
      <c r="S61" s="66">
        <f>R61*(VLOOKUP(D61,$X$5:$Y$18,1+1))</f>
      </c>
      <c r="T61" s="66">
        <f>S61/U61*$U$8</f>
      </c>
      <c r="U61" s="54"/>
      <c r="V61" s="28">
        <f>T61/U61</f>
      </c>
      <c r="W61" s="61">
        <f>A61</f>
        <v>0</v>
      </c>
      <c r="X61" s="45"/>
      <c r="Y61" s="45"/>
      <c r="Z61" s="109"/>
      <c r="AA61" s="109"/>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row>
    <row r="62" ht="15.25" customHeight="1">
      <c r="A62" s="45"/>
      <c r="B62" s="84"/>
      <c r="C62" s="69"/>
      <c r="D62" s="70">
        <f>($M$3-C62)/365</f>
      </c>
      <c r="E62" s="69"/>
      <c r="F62" s="54"/>
      <c r="G62" s="54"/>
      <c r="H62" s="51">
        <f>I62/G62</f>
      </c>
      <c r="I62" s="54"/>
      <c r="J62" s="51">
        <f>K62/G62</f>
      </c>
      <c r="K62" s="54"/>
      <c r="L62" s="70">
        <f>I62+K62</f>
        <v>0</v>
      </c>
      <c r="M62" s="51">
        <f>L62/G62</f>
      </c>
      <c r="N62" s="64">
        <f>L62/U62</f>
      </c>
      <c r="O62" s="80">
        <f>-G62*$G$4</f>
        <v>0</v>
      </c>
      <c r="P62" s="71"/>
      <c r="Q62" s="54"/>
      <c r="R62" s="66">
        <f>(G62*$G$3)+(I62*$I$6)+(K62*K59)+(L62*$L$6)+O62</f>
        <v>0</v>
      </c>
      <c r="S62" s="66">
        <f>R62*(VLOOKUP(D62,$X$5:$Y$18,1+1))</f>
      </c>
      <c r="T62" s="66">
        <f>S62/U62*$U$8</f>
      </c>
      <c r="U62" s="54"/>
      <c r="V62" s="28">
        <f>T62/U62</f>
      </c>
      <c r="W62" s="61">
        <f>A62</f>
        <v>0</v>
      </c>
      <c r="X62" s="45"/>
      <c r="Y62" s="45"/>
      <c r="Z62" s="109"/>
      <c r="AA62" s="109"/>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row>
    <row r="63" ht="15.25" customHeight="1">
      <c r="A63" s="45"/>
      <c r="B63" s="84"/>
      <c r="C63" s="69"/>
      <c r="D63" s="70">
        <f>($M$3-C63)/365</f>
      </c>
      <c r="E63" s="69"/>
      <c r="F63" s="54"/>
      <c r="G63" s="54"/>
      <c r="H63" s="51">
        <f>I63/G63</f>
      </c>
      <c r="I63" s="54"/>
      <c r="J63" s="51">
        <f>K63/G63</f>
      </c>
      <c r="K63" s="54"/>
      <c r="L63" s="70">
        <f>I63+K63</f>
        <v>0</v>
      </c>
      <c r="M63" s="51">
        <f>L63/G63</f>
      </c>
      <c r="N63" s="64">
        <f>L63/U63</f>
      </c>
      <c r="O63" s="80">
        <f>-G63*$G$4</f>
        <v>0</v>
      </c>
      <c r="P63" s="71"/>
      <c r="Q63" s="54"/>
      <c r="R63" s="66">
        <f>(G63*$G$3)+(I63*$I$6)+(K63*K60)+(L63*$L$6)+O63</f>
        <v>0</v>
      </c>
      <c r="S63" s="66">
        <f>R63*(VLOOKUP(D63,$X$5:$Y$18,1+1))</f>
      </c>
      <c r="T63" s="66">
        <f>S63/U63*$U$8</f>
      </c>
      <c r="U63" s="54"/>
      <c r="V63" s="28">
        <f>T63/U63</f>
      </c>
      <c r="W63" s="61">
        <f>A63</f>
        <v>0</v>
      </c>
      <c r="X63" s="45"/>
      <c r="Y63" s="45"/>
      <c r="Z63" s="109"/>
      <c r="AA63" s="109"/>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row>
    <row r="64" ht="15.25" customHeight="1">
      <c r="A64" s="45"/>
      <c r="B64" s="84"/>
      <c r="C64" s="69"/>
      <c r="D64" s="70">
        <f>($M$3-C64)/365</f>
      </c>
      <c r="E64" s="69"/>
      <c r="F64" s="54"/>
      <c r="G64" s="54"/>
      <c r="H64" s="51">
        <f>I64/G64</f>
      </c>
      <c r="I64" s="54"/>
      <c r="J64" s="51">
        <f>K64/G64</f>
      </c>
      <c r="K64" s="54"/>
      <c r="L64" s="70">
        <f>I64+K64</f>
        <v>0</v>
      </c>
      <c r="M64" s="51">
        <f>L64/G64</f>
      </c>
      <c r="N64" s="64">
        <f>L64/U64</f>
      </c>
      <c r="O64" s="80">
        <f>-G64*$G$4</f>
        <v>0</v>
      </c>
      <c r="P64" s="71"/>
      <c r="Q64" s="54"/>
      <c r="R64" s="66">
        <f>(G64*$G$3)+(I64*$I$6)+(K64*K61)+(L64*$L$6)+O64</f>
        <v>0</v>
      </c>
      <c r="S64" s="66">
        <f>R64*(VLOOKUP(D64,$X$5:$Y$18,1+1))</f>
      </c>
      <c r="T64" s="66">
        <f>S64/U64*$U$8</f>
      </c>
      <c r="U64" s="54"/>
      <c r="V64" s="28">
        <f>T64/U64</f>
      </c>
      <c r="W64" s="61">
        <f>A64</f>
        <v>0</v>
      </c>
      <c r="X64" s="45"/>
      <c r="Y64" s="45"/>
      <c r="Z64" s="109"/>
      <c r="AA64" s="109"/>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row>
    <row r="65" ht="15.25" customHeight="1">
      <c r="A65" s="45"/>
      <c r="B65" s="84"/>
      <c r="C65" s="69"/>
      <c r="D65" s="70">
        <f>($M$3-C65)/365</f>
      </c>
      <c r="E65" s="69"/>
      <c r="F65" s="54"/>
      <c r="G65" s="54"/>
      <c r="H65" s="51">
        <f>I65/G65</f>
      </c>
      <c r="I65" s="54"/>
      <c r="J65" s="51">
        <f>K65/G65</f>
      </c>
      <c r="K65" s="54"/>
      <c r="L65" s="70">
        <f>I65+K65</f>
        <v>0</v>
      </c>
      <c r="M65" s="51">
        <f>L65/G65</f>
      </c>
      <c r="N65" s="64">
        <f>L65/U65</f>
      </c>
      <c r="O65" s="80">
        <f>-G65*$G$4</f>
        <v>0</v>
      </c>
      <c r="P65" s="71"/>
      <c r="Q65" s="54"/>
      <c r="R65" s="66">
        <f>(G65*$G$3)+(I65*$I$6)+(K65*K62)+(L65*$L$6)+O65</f>
        <v>0</v>
      </c>
      <c r="S65" s="66">
        <f>R65*(VLOOKUP(D65,$X$5:$Y$18,1+1))</f>
      </c>
      <c r="T65" s="66">
        <f>S65/U65*$U$8</f>
      </c>
      <c r="U65" s="54"/>
      <c r="V65" s="28">
        <f>T65/U65</f>
      </c>
      <c r="W65" s="61">
        <f>A65</f>
        <v>0</v>
      </c>
      <c r="X65" s="45"/>
      <c r="Y65" s="45"/>
      <c r="Z65" s="109"/>
      <c r="AA65" s="109"/>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row>
    <row r="66" ht="15.25" customHeight="1">
      <c r="A66" s="45"/>
      <c r="B66" s="84"/>
      <c r="C66" s="69"/>
      <c r="D66" s="70">
        <f>($M$3-C66)/365</f>
      </c>
      <c r="E66" s="69"/>
      <c r="F66" s="54"/>
      <c r="G66" s="54"/>
      <c r="H66" s="51">
        <f>I66/G66</f>
      </c>
      <c r="I66" s="54"/>
      <c r="J66" s="51">
        <f>K66/G66</f>
      </c>
      <c r="K66" s="54"/>
      <c r="L66" s="70">
        <f>I66+K66</f>
        <v>0</v>
      </c>
      <c r="M66" s="51">
        <f>L66/G66</f>
      </c>
      <c r="N66" s="64">
        <f>L66/U66</f>
      </c>
      <c r="O66" s="80">
        <f>-G66*$G$4</f>
        <v>0</v>
      </c>
      <c r="P66" s="71"/>
      <c r="Q66" s="54"/>
      <c r="R66" s="66">
        <f>(G66*$G$3)+(I66*$I$6)+(K66*K63)+(L66*$L$6)+O66</f>
        <v>0</v>
      </c>
      <c r="S66" s="66">
        <f>R66*(VLOOKUP(D66,$X$5:$Y$18,1+1))</f>
      </c>
      <c r="T66" s="66">
        <f>S66/U66*$U$8</f>
      </c>
      <c r="U66" s="54"/>
      <c r="V66" s="28">
        <f>T66/U66</f>
      </c>
      <c r="W66" s="61">
        <f>A66</f>
        <v>0</v>
      </c>
      <c r="X66" s="45"/>
      <c r="Y66" s="45"/>
      <c r="Z66" s="109"/>
      <c r="AA66" s="109"/>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row>
    <row r="67" ht="15.25" customHeight="1">
      <c r="A67" s="45"/>
      <c r="B67" s="84"/>
      <c r="C67" s="69"/>
      <c r="D67" s="70">
        <f>($M$3-C67)/365</f>
      </c>
      <c r="E67" s="69"/>
      <c r="F67" s="54"/>
      <c r="G67" s="54"/>
      <c r="H67" s="51">
        <f>I67/G67</f>
      </c>
      <c r="I67" s="54"/>
      <c r="J67" s="51">
        <f>K67/G67</f>
      </c>
      <c r="K67" s="54"/>
      <c r="L67" s="70">
        <f>I67+K67</f>
        <v>0</v>
      </c>
      <c r="M67" s="51">
        <f>L67/G67</f>
      </c>
      <c r="N67" s="64">
        <f>L67/U67</f>
      </c>
      <c r="O67" s="80">
        <f>-G67*$G$4</f>
        <v>0</v>
      </c>
      <c r="P67" s="71"/>
      <c r="Q67" s="54"/>
      <c r="R67" s="66">
        <f>(G67*$G$3)+(I67*$I$6)+(K67*K64)+(L67*$L$6)+O67</f>
        <v>0</v>
      </c>
      <c r="S67" s="66">
        <f>R67*(VLOOKUP(D67,$X$5:$Y$18,1+1))</f>
      </c>
      <c r="T67" s="66">
        <f>S67/U67*$U$8</f>
      </c>
      <c r="U67" s="54"/>
      <c r="V67" s="28">
        <f>T67/U67</f>
      </c>
      <c r="W67" s="61">
        <f>A67</f>
        <v>0</v>
      </c>
      <c r="X67" s="45"/>
      <c r="Y67" s="45"/>
      <c r="Z67" s="109"/>
      <c r="AA67" s="109"/>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row>
    <row r="68" ht="15.25" customHeight="1">
      <c r="A68" s="45"/>
      <c r="B68" s="84"/>
      <c r="C68" s="69"/>
      <c r="D68" s="70">
        <f>($M$3-C68)/365</f>
      </c>
      <c r="E68" s="69"/>
      <c r="F68" s="54"/>
      <c r="G68" s="54"/>
      <c r="H68" s="51">
        <f>I68/G68</f>
      </c>
      <c r="I68" s="54"/>
      <c r="J68" s="51">
        <f>K68/G68</f>
      </c>
      <c r="K68" s="54"/>
      <c r="L68" s="70">
        <f>I68+K68</f>
        <v>0</v>
      </c>
      <c r="M68" s="51">
        <f>L68/G68</f>
      </c>
      <c r="N68" s="64">
        <f>L68/U68</f>
      </c>
      <c r="O68" s="80">
        <f>-G68*$G$4</f>
        <v>0</v>
      </c>
      <c r="P68" s="71"/>
      <c r="Q68" s="54"/>
      <c r="R68" s="66">
        <f>(G68*$G$3)+(I68*$I$6)+(K68*K65)+(L68*$L$6)+O68</f>
        <v>0</v>
      </c>
      <c r="S68" s="66">
        <f>R68*(VLOOKUP(D68,$X$5:$Y$18,1+1))</f>
      </c>
      <c r="T68" s="66">
        <f>S68/U68*$U$8</f>
      </c>
      <c r="U68" s="54"/>
      <c r="V68" s="28">
        <f>T68/U68</f>
      </c>
      <c r="W68" s="61">
        <f>A68</f>
        <v>0</v>
      </c>
      <c r="X68" s="45"/>
      <c r="Y68" s="45"/>
      <c r="Z68" s="85"/>
      <c r="AA68" s="45"/>
      <c r="AB68" s="107"/>
      <c r="AC68" s="74"/>
      <c r="AD68" s="20"/>
      <c r="AE68" s="14"/>
      <c r="AF68" s="3"/>
      <c r="AG68" s="3"/>
      <c r="AH68" s="3"/>
      <c r="AI68" s="3"/>
      <c r="AJ68" s="3"/>
      <c r="AK68" s="3"/>
      <c r="AL68" s="3"/>
      <c r="AM68" s="3"/>
      <c r="AN68" s="3"/>
      <c r="AO68" s="3"/>
      <c r="AP68" s="3"/>
      <c r="AQ68" s="16"/>
      <c r="AR68" s="16"/>
      <c r="AS68" s="16"/>
      <c r="AT68" s="16"/>
      <c r="AU68" s="16"/>
      <c r="AV68" s="16"/>
      <c r="AW68" s="16"/>
      <c r="AX68" s="16"/>
      <c r="AY68" s="16"/>
    </row>
    <row r="69" ht="15.25" customHeight="1">
      <c r="A69" s="45"/>
      <c r="B69" s="84"/>
      <c r="C69" s="69"/>
      <c r="D69" s="70">
        <f>($M$3-C69)/365</f>
      </c>
      <c r="E69" s="69"/>
      <c r="F69" s="54"/>
      <c r="G69" s="54"/>
      <c r="H69" s="51">
        <f>I69/G69</f>
      </c>
      <c r="I69" s="54"/>
      <c r="J69" s="51">
        <f>K69/G69</f>
      </c>
      <c r="K69" s="54"/>
      <c r="L69" s="70">
        <f>I69+K69</f>
        <v>0</v>
      </c>
      <c r="M69" s="51">
        <f>L69/G69</f>
      </c>
      <c r="N69" s="64">
        <f>L69/U69</f>
      </c>
      <c r="O69" s="80">
        <f>-G69*$G$4</f>
        <v>0</v>
      </c>
      <c r="P69" s="71"/>
      <c r="Q69" s="54"/>
      <c r="R69" s="66">
        <f>(G69*$G$3)+(I69*$I$6)+(K69*K66)+(L69*$L$6)+O69</f>
        <v>0</v>
      </c>
      <c r="S69" s="66">
        <f>R69*(VLOOKUP(D69,$X$5:$Y$18,1+1))</f>
      </c>
      <c r="T69" s="66">
        <f>S69/U69*$U$8</f>
      </c>
      <c r="U69" s="54"/>
      <c r="V69" s="28">
        <f>T69/U69</f>
      </c>
      <c r="W69" s="61">
        <f>A69</f>
        <v>0</v>
      </c>
      <c r="X69" s="45"/>
      <c r="Y69" s="45"/>
      <c r="Z69" s="109"/>
      <c r="AA69" s="109"/>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row>
    <row r="70" ht="15.25" customHeight="1">
      <c r="A70" s="45"/>
      <c r="B70" s="84"/>
      <c r="C70" s="69"/>
      <c r="D70" s="70">
        <f>($M$3-C70)/365</f>
      </c>
      <c r="E70" s="69"/>
      <c r="F70" s="54"/>
      <c r="G70" s="54"/>
      <c r="H70" s="51">
        <f>I70/G70</f>
      </c>
      <c r="I70" s="54"/>
      <c r="J70" s="51">
        <f>K70/G70</f>
      </c>
      <c r="K70" s="54"/>
      <c r="L70" s="70">
        <f>I70+K70</f>
        <v>0</v>
      </c>
      <c r="M70" s="51">
        <f>L70/G70</f>
      </c>
      <c r="N70" s="64">
        <f>L70/U70</f>
      </c>
      <c r="O70" s="80">
        <f>-G70*$G$4</f>
        <v>0</v>
      </c>
      <c r="P70" s="71"/>
      <c r="Q70" s="54"/>
      <c r="R70" s="66">
        <f>(G70*$G$3)+(I70*$I$6)+(K70*K67)+(L70*$L$6)+O70</f>
        <v>0</v>
      </c>
      <c r="S70" s="66">
        <f>R70*(VLOOKUP(D70,$X$5:$Y$18,1+1))</f>
      </c>
      <c r="T70" s="66">
        <f>S70/U70*$U$8</f>
      </c>
      <c r="U70" s="54"/>
      <c r="V70" s="28">
        <f>T70/U70</f>
      </c>
      <c r="W70" s="61">
        <f>A70</f>
        <v>0</v>
      </c>
      <c r="X70" s="45"/>
      <c r="Y70" s="45"/>
      <c r="Z70" s="85"/>
      <c r="AA70" s="45"/>
      <c r="AB70" s="107"/>
      <c r="AC70" s="16"/>
      <c r="AD70" s="16"/>
      <c r="AE70" s="16"/>
      <c r="AF70" s="16"/>
      <c r="AG70" s="16"/>
      <c r="AH70" s="16"/>
      <c r="AI70" s="16"/>
      <c r="AJ70" s="16"/>
      <c r="AK70" s="16"/>
      <c r="AL70" s="16"/>
      <c r="AM70" s="16"/>
      <c r="AN70" s="16"/>
      <c r="AO70" s="16"/>
      <c r="AP70" s="16"/>
      <c r="AQ70" s="16"/>
      <c r="AR70" s="16"/>
      <c r="AS70" s="16"/>
      <c r="AT70" s="16"/>
      <c r="AU70" s="16"/>
      <c r="AV70" s="16"/>
      <c r="AW70" s="16"/>
      <c r="AX70" s="16"/>
      <c r="AY70" s="16"/>
    </row>
    <row r="71" ht="15.25" customHeight="1">
      <c r="A71" s="45"/>
      <c r="B71" s="84"/>
      <c r="C71" s="69"/>
      <c r="D71" s="70">
        <f>($M$3-C71)/365</f>
      </c>
      <c r="E71" s="69"/>
      <c r="F71" s="54"/>
      <c r="G71" s="54"/>
      <c r="H71" s="51">
        <f>I71/G71</f>
      </c>
      <c r="I71" s="54"/>
      <c r="J71" s="51">
        <f>K71/G71</f>
      </c>
      <c r="K71" s="54"/>
      <c r="L71" s="70">
        <f>I71+K71</f>
        <v>0</v>
      </c>
      <c r="M71" s="51">
        <f>L71/G71</f>
      </c>
      <c r="N71" s="64">
        <f>L71/U71</f>
      </c>
      <c r="O71" s="80">
        <f>-G71*$G$4</f>
        <v>0</v>
      </c>
      <c r="P71" s="71"/>
      <c r="Q71" s="54"/>
      <c r="R71" s="66">
        <f>(G71*$G$3)+(I71*$I$6)+(K71*K68)+(L71*$L$6)+O71</f>
        <v>0</v>
      </c>
      <c r="S71" s="66">
        <f>R71*(VLOOKUP(D71,$X$5:$Y$18,1+1))</f>
      </c>
      <c r="T71" s="66">
        <f>S71/U71*$U$8</f>
      </c>
      <c r="U71" s="54"/>
      <c r="V71" s="28">
        <f>T71/U71</f>
      </c>
      <c r="W71" s="61">
        <f>A71</f>
        <v>0</v>
      </c>
      <c r="X71" s="45"/>
      <c r="Y71" s="45"/>
      <c r="Z71" s="85"/>
      <c r="AA71" s="45"/>
      <c r="AB71" s="107"/>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ht="15.25" customHeight="1">
      <c r="A72" s="45"/>
      <c r="B72" s="84"/>
      <c r="C72" s="69"/>
      <c r="D72" s="70">
        <f>($M$3-C72)/365</f>
      </c>
      <c r="E72" s="69"/>
      <c r="F72" s="54"/>
      <c r="G72" s="54"/>
      <c r="H72" s="51">
        <f>I72/G72</f>
      </c>
      <c r="I72" s="54"/>
      <c r="J72" s="51">
        <f>K72/G72</f>
      </c>
      <c r="K72" s="54"/>
      <c r="L72" s="70">
        <f>I72+K72</f>
        <v>0</v>
      </c>
      <c r="M72" s="51">
        <f>L72/G72</f>
      </c>
      <c r="N72" s="64">
        <f>L72/U72</f>
      </c>
      <c r="O72" s="80">
        <f>-G72*$G$4</f>
        <v>0</v>
      </c>
      <c r="P72" s="71"/>
      <c r="Q72" s="54"/>
      <c r="R72" s="66">
        <f>(G72*$G$3)+(I72*$I$6)+(K72*K69)+(L72*$L$6)+O72</f>
        <v>0</v>
      </c>
      <c r="S72" s="66">
        <f>R72*(VLOOKUP(D72,$X$5:$Y$18,1+1))</f>
      </c>
      <c r="T72" s="66">
        <f>S72/U72*$U$8</f>
      </c>
      <c r="U72" s="54"/>
      <c r="V72" s="28">
        <f>T72/U72</f>
      </c>
      <c r="W72" s="61">
        <f>A72</f>
        <v>0</v>
      </c>
      <c r="X72" s="45"/>
      <c r="Y72" s="45"/>
      <c r="Z72" s="85"/>
      <c r="AA72" s="45"/>
      <c r="AB72" s="107"/>
      <c r="AC72" s="16"/>
      <c r="AD72" s="16"/>
      <c r="AE72" s="16"/>
      <c r="AF72" s="16"/>
      <c r="AG72" s="16"/>
      <c r="AH72" s="16"/>
      <c r="AI72" s="16"/>
      <c r="AJ72" s="16"/>
      <c r="AK72" s="16"/>
      <c r="AL72" s="16"/>
      <c r="AM72" s="16"/>
      <c r="AN72" s="16"/>
      <c r="AO72" s="16"/>
      <c r="AP72" s="16"/>
      <c r="AQ72" s="16"/>
      <c r="AR72" s="16"/>
      <c r="AS72" s="16"/>
      <c r="AT72" s="16"/>
      <c r="AU72" s="16"/>
      <c r="AV72" s="16"/>
      <c r="AW72" s="16"/>
      <c r="AX72" s="16"/>
      <c r="AY72" s="16"/>
    </row>
    <row r="73" ht="15.25" customHeight="1">
      <c r="A73" s="45"/>
      <c r="B73" s="84"/>
      <c r="C73" s="69"/>
      <c r="D73" s="70">
        <f>($M$3-C73)/365</f>
      </c>
      <c r="E73" s="69"/>
      <c r="F73" s="54"/>
      <c r="G73" s="54"/>
      <c r="H73" s="51">
        <f>I73/G73</f>
      </c>
      <c r="I73" s="54"/>
      <c r="J73" s="51">
        <f>K73/G73</f>
      </c>
      <c r="K73" s="54"/>
      <c r="L73" s="70">
        <f>I73+K73</f>
        <v>0</v>
      </c>
      <c r="M73" s="51">
        <f>L73/G73</f>
      </c>
      <c r="N73" s="64">
        <f>L73/U73</f>
      </c>
      <c r="O73" s="80">
        <f>-G73*$G$4</f>
        <v>0</v>
      </c>
      <c r="P73" s="71"/>
      <c r="Q73" s="54"/>
      <c r="R73" s="66">
        <f>(G73*$G$3)+(I73*$I$6)+(K73*K70)+(L73*$L$6)+O73</f>
        <v>0</v>
      </c>
      <c r="S73" s="66">
        <f>R73*(VLOOKUP(D73,$X$5:$Y$18,1+1))</f>
      </c>
      <c r="T73" s="66">
        <f>S73/U73*$U$8</f>
      </c>
      <c r="U73" s="54"/>
      <c r="V73" s="28">
        <f>T73/U73</f>
      </c>
      <c r="W73" s="61">
        <f>A73</f>
        <v>0</v>
      </c>
      <c r="X73" s="45"/>
      <c r="Y73" s="45"/>
      <c r="Z73" s="85"/>
      <c r="AA73" s="45"/>
      <c r="AB73" s="107"/>
      <c r="AC73" s="16"/>
      <c r="AD73" s="16"/>
      <c r="AE73" s="16"/>
      <c r="AF73" s="16"/>
      <c r="AG73" s="16"/>
      <c r="AH73" s="16"/>
      <c r="AI73" s="16"/>
      <c r="AJ73" s="16"/>
      <c r="AK73" s="16"/>
      <c r="AL73" s="16"/>
      <c r="AM73" s="16"/>
      <c r="AN73" s="16"/>
      <c r="AO73" s="16"/>
      <c r="AP73" s="16"/>
      <c r="AQ73" s="16"/>
      <c r="AR73" s="16"/>
      <c r="AS73" s="16"/>
      <c r="AT73" s="16"/>
      <c r="AU73" s="16"/>
      <c r="AV73" s="16"/>
      <c r="AW73" s="16"/>
      <c r="AX73" s="16"/>
      <c r="AY73" s="16"/>
    </row>
    <row r="74" ht="15.25" customHeight="1">
      <c r="A74" s="45"/>
      <c r="B74" s="84"/>
      <c r="C74" s="69"/>
      <c r="D74" s="70">
        <f>($M$3-C74)/365</f>
      </c>
      <c r="E74" s="69"/>
      <c r="F74" s="54"/>
      <c r="G74" s="54"/>
      <c r="H74" s="51">
        <f>I74/G74</f>
      </c>
      <c r="I74" s="54"/>
      <c r="J74" s="51">
        <f>K74/G74</f>
      </c>
      <c r="K74" s="54"/>
      <c r="L74" s="70">
        <f>I74+K74</f>
        <v>0</v>
      </c>
      <c r="M74" s="51">
        <f>L74/G74</f>
      </c>
      <c r="N74" s="64">
        <f>L74/U74</f>
      </c>
      <c r="O74" s="80">
        <f>-G74*$G$4</f>
        <v>0</v>
      </c>
      <c r="P74" s="71"/>
      <c r="Q74" s="54"/>
      <c r="R74" s="66">
        <f>(G74*$G$3)+(I74*$I$6)+(K74*K71)+(L74*$L$6)+O74</f>
        <v>0</v>
      </c>
      <c r="S74" s="66">
        <f>R74*(VLOOKUP(D74,$X$5:$Y$18,1+1))</f>
      </c>
      <c r="T74" s="66">
        <f>S74/U74*$U$8</f>
      </c>
      <c r="U74" s="54"/>
      <c r="V74" s="28">
        <f>T74/U74</f>
      </c>
      <c r="W74" s="61">
        <f>A74</f>
        <v>0</v>
      </c>
      <c r="X74" s="45"/>
      <c r="Y74" s="45"/>
      <c r="Z74" s="85"/>
      <c r="AA74" s="45"/>
      <c r="AB74" s="107"/>
      <c r="AC74" s="16"/>
      <c r="AD74" s="16"/>
      <c r="AE74" s="16"/>
      <c r="AF74" s="16"/>
      <c r="AG74" s="16"/>
      <c r="AH74" s="16"/>
      <c r="AI74" s="16"/>
      <c r="AJ74" s="16"/>
      <c r="AK74" s="16"/>
      <c r="AL74" s="16"/>
      <c r="AM74" s="16"/>
      <c r="AN74" s="16"/>
      <c r="AO74" s="16"/>
      <c r="AP74" s="16"/>
      <c r="AQ74" s="16"/>
      <c r="AR74" s="16"/>
      <c r="AS74" s="16"/>
      <c r="AT74" s="16"/>
      <c r="AU74" s="16"/>
      <c r="AV74" s="16"/>
      <c r="AW74" s="16"/>
      <c r="AX74" s="16"/>
      <c r="AY74" s="16"/>
    </row>
    <row r="75" ht="15.25" customHeight="1">
      <c r="A75" s="45"/>
      <c r="B75" s="84"/>
      <c r="C75" s="69"/>
      <c r="D75" s="70">
        <f>($M$3-C75)/365</f>
      </c>
      <c r="E75" s="69"/>
      <c r="F75" s="54"/>
      <c r="G75" s="54"/>
      <c r="H75" s="51">
        <f>I75/G75</f>
      </c>
      <c r="I75" s="54"/>
      <c r="J75" s="51">
        <f>K75/G75</f>
      </c>
      <c r="K75" s="54"/>
      <c r="L75" s="70">
        <f>I75+K75</f>
        <v>0</v>
      </c>
      <c r="M75" s="51">
        <f>L75/G75</f>
      </c>
      <c r="N75" s="64">
        <f>L75/U75</f>
      </c>
      <c r="O75" s="80">
        <f>-G75*$G$4</f>
        <v>0</v>
      </c>
      <c r="P75" s="71"/>
      <c r="Q75" s="54"/>
      <c r="R75" s="66">
        <f>(G75*$G$3)+(I75*$I$6)+(K75*K72)+(L75*$L$6)+O75</f>
        <v>0</v>
      </c>
      <c r="S75" s="66">
        <f>R75*(VLOOKUP(D75,$X$5:$Y$18,1+1))</f>
      </c>
      <c r="T75" s="66">
        <f>S75/U75*$U$8</f>
      </c>
      <c r="U75" s="54"/>
      <c r="V75" s="28">
        <f>T75/U75</f>
      </c>
      <c r="W75" s="61">
        <f>A75</f>
        <v>0</v>
      </c>
      <c r="X75" s="45"/>
      <c r="Y75" s="45"/>
      <c r="Z75" s="85"/>
      <c r="AA75" s="45"/>
      <c r="AB75" s="107"/>
      <c r="AC75" s="16"/>
      <c r="AD75" s="16"/>
      <c r="AE75" s="16"/>
      <c r="AF75" s="16"/>
      <c r="AG75" s="16"/>
      <c r="AH75" s="16"/>
      <c r="AI75" s="16"/>
      <c r="AJ75" s="16"/>
      <c r="AK75" s="16"/>
      <c r="AL75" s="16"/>
      <c r="AM75" s="16"/>
      <c r="AN75" s="16"/>
      <c r="AO75" s="16"/>
      <c r="AP75" s="16"/>
      <c r="AQ75" s="16"/>
      <c r="AR75" s="16"/>
      <c r="AS75" s="16"/>
      <c r="AT75" s="16"/>
      <c r="AU75" s="16"/>
      <c r="AV75" s="16"/>
      <c r="AW75" s="16"/>
      <c r="AX75" s="16"/>
      <c r="AY75" s="16"/>
    </row>
    <row r="76" ht="15.25" customHeight="1">
      <c r="A76" s="45"/>
      <c r="B76" s="84"/>
      <c r="C76" s="69"/>
      <c r="D76" s="70">
        <f>($M$3-C76)/365</f>
      </c>
      <c r="E76" s="69"/>
      <c r="F76" s="54"/>
      <c r="G76" s="54"/>
      <c r="H76" s="51">
        <f>I76/G76</f>
      </c>
      <c r="I76" s="54"/>
      <c r="J76" s="51">
        <f>K76/G76</f>
      </c>
      <c r="K76" s="54"/>
      <c r="L76" s="70">
        <f>I76+K76</f>
        <v>0</v>
      </c>
      <c r="M76" s="51">
        <f>L76/G76</f>
      </c>
      <c r="N76" s="64">
        <f>L76/U76</f>
      </c>
      <c r="O76" s="80">
        <f>-G76*$G$4</f>
        <v>0</v>
      </c>
      <c r="P76" s="71"/>
      <c r="Q76" s="54"/>
      <c r="R76" s="66">
        <f>(G76*$G$3)+(I76*$I$6)+(K76*K73)+(L76*$L$6)+O76</f>
        <v>0</v>
      </c>
      <c r="S76" s="66">
        <f>R76*(VLOOKUP(D76,$X$5:$Y$18,1+1))</f>
      </c>
      <c r="T76" s="66">
        <f>S76/U76*$U$8</f>
      </c>
      <c r="U76" s="54"/>
      <c r="V76" s="28">
        <f>T76/U76</f>
      </c>
      <c r="W76" s="61">
        <f>A76</f>
        <v>0</v>
      </c>
      <c r="X76" s="45"/>
      <c r="Y76" s="45"/>
      <c r="Z76" s="85"/>
      <c r="AA76" s="45"/>
      <c r="AB76" s="107"/>
      <c r="AC76" s="16"/>
      <c r="AD76" s="16"/>
      <c r="AE76" s="16"/>
      <c r="AF76" s="16"/>
      <c r="AG76" s="16"/>
      <c r="AH76" s="16"/>
      <c r="AI76" s="16"/>
      <c r="AJ76" s="16"/>
      <c r="AK76" s="16"/>
      <c r="AL76" s="16"/>
      <c r="AM76" s="16"/>
      <c r="AN76" s="16"/>
      <c r="AO76" s="16"/>
      <c r="AP76" s="16"/>
      <c r="AQ76" s="16"/>
      <c r="AR76" s="16"/>
      <c r="AS76" s="16"/>
      <c r="AT76" s="16"/>
      <c r="AU76" s="16"/>
      <c r="AV76" s="16"/>
      <c r="AW76" s="16"/>
      <c r="AX76" s="16"/>
      <c r="AY76" s="16"/>
    </row>
    <row r="77" ht="15.25" customHeight="1">
      <c r="A77" s="45"/>
      <c r="B77" s="84"/>
      <c r="C77" s="69"/>
      <c r="D77" s="70">
        <f>($M$3-C77)/365</f>
      </c>
      <c r="E77" s="69"/>
      <c r="F77" s="54"/>
      <c r="G77" s="54"/>
      <c r="H77" s="51">
        <f>I77/G77</f>
      </c>
      <c r="I77" s="54"/>
      <c r="J77" s="51">
        <f>K77/G77</f>
      </c>
      <c r="K77" s="54"/>
      <c r="L77" s="70">
        <f>I77+K77</f>
        <v>0</v>
      </c>
      <c r="M77" s="51">
        <f>L77/G77</f>
      </c>
      <c r="N77" s="64">
        <f>L77/U77</f>
      </c>
      <c r="O77" s="80">
        <f>-G77*$G$4</f>
        <v>0</v>
      </c>
      <c r="P77" s="71"/>
      <c r="Q77" s="54"/>
      <c r="R77" s="66">
        <f>(G77*$G$3)+(I77*$I$6)+(K77*K74)+(L77*$L$6)+O77</f>
        <v>0</v>
      </c>
      <c r="S77" s="66">
        <f>R77*(VLOOKUP(D77,$X$5:$Y$18,1+1))</f>
      </c>
      <c r="T77" s="66">
        <f>S77/U77*$U$8</f>
      </c>
      <c r="U77" s="54"/>
      <c r="V77" s="28">
        <f>T77/U77</f>
      </c>
      <c r="W77" s="61">
        <f>A77</f>
        <v>0</v>
      </c>
      <c r="X77" s="45"/>
      <c r="Y77" s="45"/>
      <c r="Z77" s="85"/>
      <c r="AA77" s="45"/>
      <c r="AB77" s="107"/>
      <c r="AC77" s="16"/>
      <c r="AD77" s="16"/>
      <c r="AE77" s="16"/>
      <c r="AF77" s="16"/>
      <c r="AG77" s="16"/>
      <c r="AH77" s="16"/>
      <c r="AI77" s="16"/>
      <c r="AJ77" s="16"/>
      <c r="AK77" s="16"/>
      <c r="AL77" s="16"/>
      <c r="AM77" s="16"/>
      <c r="AN77" s="16"/>
      <c r="AO77" s="16"/>
      <c r="AP77" s="16"/>
      <c r="AQ77" s="16"/>
      <c r="AR77" s="16"/>
      <c r="AS77" s="16"/>
      <c r="AT77" s="16"/>
      <c r="AU77" s="16"/>
      <c r="AV77" s="16"/>
      <c r="AW77" s="16"/>
      <c r="AX77" s="16"/>
      <c r="AY77" s="16"/>
    </row>
    <row r="78" ht="15.25" customHeight="1">
      <c r="A78" s="45"/>
      <c r="B78" s="84"/>
      <c r="C78" s="69"/>
      <c r="D78" s="70">
        <f>($M$3-C78)/365</f>
      </c>
      <c r="E78" s="69"/>
      <c r="F78" s="54"/>
      <c r="G78" s="54"/>
      <c r="H78" s="51">
        <f>I78/G78</f>
      </c>
      <c r="I78" s="54"/>
      <c r="J78" s="51">
        <f>K78/G78</f>
      </c>
      <c r="K78" s="54"/>
      <c r="L78" s="70">
        <f>I78+K78</f>
        <v>0</v>
      </c>
      <c r="M78" s="51">
        <f>L78/G78</f>
      </c>
      <c r="N78" s="64">
        <f>L78/U78</f>
      </c>
      <c r="O78" s="80">
        <f>-G78*$G$4</f>
        <v>0</v>
      </c>
      <c r="P78" s="71"/>
      <c r="Q78" s="54"/>
      <c r="R78" s="66">
        <f>(G78*$G$3)+(I78*$I$6)+(K78*K75)+(L78*$L$6)+O78</f>
        <v>0</v>
      </c>
      <c r="S78" s="66">
        <f>R78*(VLOOKUP(D78,$X$5:$Y$18,1+1))</f>
      </c>
      <c r="T78" s="66">
        <f>S78/U78*$U$8</f>
      </c>
      <c r="U78" s="54"/>
      <c r="V78" s="28">
        <f>T78/U78</f>
      </c>
      <c r="W78" s="61">
        <f>A78</f>
        <v>0</v>
      </c>
      <c r="X78" s="45"/>
      <c r="Y78" s="45"/>
      <c r="Z78" s="85"/>
      <c r="AA78" s="45"/>
      <c r="AB78" s="107"/>
      <c r="AC78" s="16"/>
      <c r="AD78" s="16"/>
      <c r="AE78" s="16"/>
      <c r="AF78" s="16"/>
      <c r="AG78" s="16"/>
      <c r="AH78" s="16"/>
      <c r="AI78" s="16"/>
      <c r="AJ78" s="16"/>
      <c r="AK78" s="16"/>
      <c r="AL78" s="16"/>
      <c r="AM78" s="16"/>
      <c r="AN78" s="16"/>
      <c r="AO78" s="16"/>
      <c r="AP78" s="16"/>
      <c r="AQ78" s="16"/>
      <c r="AR78" s="16"/>
      <c r="AS78" s="16"/>
      <c r="AT78" s="16"/>
      <c r="AU78" s="16"/>
      <c r="AV78" s="16"/>
      <c r="AW78" s="16"/>
      <c r="AX78" s="16"/>
      <c r="AY78" s="16"/>
    </row>
    <row r="79" ht="15.25" customHeight="1">
      <c r="A79" s="45"/>
      <c r="B79" s="84"/>
      <c r="C79" s="69"/>
      <c r="D79" s="70">
        <f>($M$3-C79)/365</f>
      </c>
      <c r="E79" s="69"/>
      <c r="F79" s="54"/>
      <c r="G79" s="54"/>
      <c r="H79" s="51">
        <f>I79/G79</f>
      </c>
      <c r="I79" s="54"/>
      <c r="J79" s="51">
        <f>K79/G79</f>
      </c>
      <c r="K79" s="54"/>
      <c r="L79" s="70">
        <f>I79+K79</f>
        <v>0</v>
      </c>
      <c r="M79" s="51">
        <f>L79/G79</f>
      </c>
      <c r="N79" s="64">
        <f>L79/U79</f>
      </c>
      <c r="O79" s="80">
        <f>-G79*$G$4</f>
        <v>0</v>
      </c>
      <c r="P79" s="71"/>
      <c r="Q79" s="54"/>
      <c r="R79" s="66">
        <f>(G79*$G$3)+(I79*$I$6)+(K79*K76)+(L79*$L$6)+O79</f>
        <v>0</v>
      </c>
      <c r="S79" s="66">
        <f>R79*(VLOOKUP(D79,$X$5:$Y$18,1+1))</f>
      </c>
      <c r="T79" s="66">
        <f>S79/U79*$U$8</f>
      </c>
      <c r="U79" s="54"/>
      <c r="V79" s="28">
        <f>T79/U79</f>
      </c>
      <c r="W79" s="61">
        <f>A79</f>
        <v>0</v>
      </c>
      <c r="X79" s="45"/>
      <c r="Y79" s="45"/>
      <c r="Z79" s="85"/>
      <c r="AA79" s="45"/>
      <c r="AB79" s="107"/>
      <c r="AC79" s="16"/>
      <c r="AD79" s="16"/>
      <c r="AE79" s="16"/>
      <c r="AF79" s="16"/>
      <c r="AG79" s="16"/>
      <c r="AH79" s="16"/>
      <c r="AI79" s="16"/>
      <c r="AJ79" s="16"/>
      <c r="AK79" s="16"/>
      <c r="AL79" s="16"/>
      <c r="AM79" s="16"/>
      <c r="AN79" s="16"/>
      <c r="AO79" s="16"/>
      <c r="AP79" s="16"/>
      <c r="AQ79" s="16"/>
      <c r="AR79" s="16"/>
      <c r="AS79" s="16"/>
      <c r="AT79" s="16"/>
      <c r="AU79" s="16"/>
      <c r="AV79" s="16"/>
      <c r="AW79" s="16"/>
      <c r="AX79" s="16"/>
      <c r="AY79" s="16"/>
    </row>
    <row r="80" ht="15.25" customHeight="1">
      <c r="A80" s="45"/>
      <c r="B80" s="84"/>
      <c r="C80" s="69"/>
      <c r="D80" s="70">
        <f>($M$3-C80)/365</f>
      </c>
      <c r="E80" s="69"/>
      <c r="F80" s="54"/>
      <c r="G80" s="54"/>
      <c r="H80" s="51">
        <f>I80/G80</f>
      </c>
      <c r="I80" s="54"/>
      <c r="J80" s="51">
        <f>K80/G80</f>
      </c>
      <c r="K80" s="54"/>
      <c r="L80" s="70">
        <f>I80+K80</f>
        <v>0</v>
      </c>
      <c r="M80" s="51">
        <f>L80/G80</f>
      </c>
      <c r="N80" s="64">
        <f>L80/U80</f>
      </c>
      <c r="O80" s="80">
        <f>-G80*$G$4</f>
        <v>0</v>
      </c>
      <c r="P80" s="71"/>
      <c r="Q80" s="54"/>
      <c r="R80" s="66">
        <f>(G80*$G$3)+(I80*$I$6)+(K80*K77)+(L80*$L$6)+O80</f>
        <v>0</v>
      </c>
      <c r="S80" s="66">
        <f>R80*(VLOOKUP(D80,$X$5:$Y$18,1+1))</f>
      </c>
      <c r="T80" s="66">
        <f>S80/U80*$U$8</f>
      </c>
      <c r="U80" s="54"/>
      <c r="V80" s="28">
        <f>T80/U80</f>
      </c>
      <c r="W80" s="61">
        <f>A80</f>
        <v>0</v>
      </c>
      <c r="X80" s="45"/>
      <c r="Y80" s="45"/>
      <c r="Z80" s="85"/>
      <c r="AA80" s="45"/>
      <c r="AB80" s="107"/>
      <c r="AC80" s="16"/>
      <c r="AD80" s="16"/>
      <c r="AE80" s="16"/>
      <c r="AF80" s="16"/>
      <c r="AG80" s="16"/>
      <c r="AH80" s="16"/>
      <c r="AI80" s="16"/>
      <c r="AJ80" s="16"/>
      <c r="AK80" s="16"/>
      <c r="AL80" s="16"/>
      <c r="AM80" s="16"/>
      <c r="AN80" s="16"/>
      <c r="AO80" s="16"/>
      <c r="AP80" s="16"/>
      <c r="AQ80" s="16"/>
      <c r="AR80" s="16"/>
      <c r="AS80" s="16"/>
      <c r="AT80" s="16"/>
      <c r="AU80" s="16"/>
      <c r="AV80" s="16"/>
      <c r="AW80" s="16"/>
      <c r="AX80" s="16"/>
      <c r="AY80" s="16"/>
    </row>
    <row r="81" ht="15.25" customHeight="1">
      <c r="A81" s="45"/>
      <c r="B81" s="84"/>
      <c r="C81" s="69"/>
      <c r="D81" s="70">
        <f>($M$3-C81)/365</f>
      </c>
      <c r="E81" s="69"/>
      <c r="F81" s="54"/>
      <c r="G81" s="54"/>
      <c r="H81" s="51">
        <f>I81/G81</f>
      </c>
      <c r="I81" s="54"/>
      <c r="J81" s="51">
        <f>K81/G81</f>
      </c>
      <c r="K81" s="54"/>
      <c r="L81" s="70">
        <f>I81+K81</f>
        <v>0</v>
      </c>
      <c r="M81" s="51">
        <f>L81/G81</f>
      </c>
      <c r="N81" s="64">
        <f>L81/U81</f>
      </c>
      <c r="O81" s="80">
        <f>-G81*$G$4</f>
        <v>0</v>
      </c>
      <c r="P81" s="71"/>
      <c r="Q81" s="54"/>
      <c r="R81" s="66">
        <f>(G81*$G$3)+(I81*$I$6)+(K81*K78)+(L81*$L$6)+O81</f>
        <v>0</v>
      </c>
      <c r="S81" s="66">
        <f>R81*(VLOOKUP(D81,$X$5:$Y$18,1+1))</f>
      </c>
      <c r="T81" s="66">
        <f>S81/U81*$U$8</f>
      </c>
      <c r="U81" s="54"/>
      <c r="V81" s="28">
        <f>T81/U81</f>
      </c>
      <c r="W81" s="61">
        <f>A81</f>
        <v>0</v>
      </c>
      <c r="X81" s="45"/>
      <c r="Y81" s="45"/>
      <c r="Z81" s="85"/>
      <c r="AA81" s="45"/>
      <c r="AB81" s="107"/>
      <c r="AC81" s="16"/>
      <c r="AD81" s="16"/>
      <c r="AE81" s="16"/>
      <c r="AF81" s="16"/>
      <c r="AG81" s="16"/>
      <c r="AH81" s="16"/>
      <c r="AI81" s="16"/>
      <c r="AJ81" s="16"/>
      <c r="AK81" s="16"/>
      <c r="AL81" s="16"/>
      <c r="AM81" s="16"/>
      <c r="AN81" s="16"/>
      <c r="AO81" s="16"/>
      <c r="AP81" s="16"/>
      <c r="AQ81" s="16"/>
      <c r="AR81" s="16"/>
      <c r="AS81" s="16"/>
      <c r="AT81" s="16"/>
      <c r="AU81" s="16"/>
      <c r="AV81" s="16"/>
      <c r="AW81" s="16"/>
      <c r="AX81" s="16"/>
      <c r="AY81" s="16"/>
    </row>
    <row r="82" ht="15.25" customHeight="1">
      <c r="A82" s="45"/>
      <c r="B82" s="84"/>
      <c r="C82" s="69"/>
      <c r="D82" s="70">
        <f>($M$3-C82)/365</f>
      </c>
      <c r="E82" s="69"/>
      <c r="F82" s="54"/>
      <c r="G82" s="54"/>
      <c r="H82" s="51">
        <f>I82/G82</f>
      </c>
      <c r="I82" s="54"/>
      <c r="J82" s="51">
        <f>K82/G82</f>
      </c>
      <c r="K82" s="54"/>
      <c r="L82" s="70">
        <f>I82+K82</f>
        <v>0</v>
      </c>
      <c r="M82" s="51">
        <f>L82/G82</f>
      </c>
      <c r="N82" s="64">
        <f>L82/U82</f>
      </c>
      <c r="O82" s="80">
        <f>-G82*$G$4</f>
        <v>0</v>
      </c>
      <c r="P82" s="71"/>
      <c r="Q82" s="54"/>
      <c r="R82" s="66">
        <f>(G82*$G$3)+(I82*$I$6)+(K82*K79)+(L82*$L$6)+O82</f>
        <v>0</v>
      </c>
      <c r="S82" s="66">
        <f>R82*(VLOOKUP(D82,$X$5:$Y$18,1+1))</f>
      </c>
      <c r="T82" s="66">
        <f>S82/U82*$U$8</f>
      </c>
      <c r="U82" s="54"/>
      <c r="V82" s="28">
        <f>T82/U82</f>
      </c>
      <c r="W82" s="61">
        <f>A82</f>
        <v>0</v>
      </c>
      <c r="X82" s="45"/>
      <c r="Y82" s="45"/>
      <c r="Z82" s="85"/>
      <c r="AA82" s="45"/>
      <c r="AB82" s="107"/>
      <c r="AC82" s="16"/>
      <c r="AD82" s="16"/>
      <c r="AE82" s="16"/>
      <c r="AF82" s="16"/>
      <c r="AG82" s="16"/>
      <c r="AH82" s="16"/>
      <c r="AI82" s="16"/>
      <c r="AJ82" s="16"/>
      <c r="AK82" s="16"/>
      <c r="AL82" s="16"/>
      <c r="AM82" s="16"/>
      <c r="AN82" s="16"/>
      <c r="AO82" s="16"/>
      <c r="AP82" s="16"/>
      <c r="AQ82" s="16"/>
      <c r="AR82" s="16"/>
      <c r="AS82" s="16"/>
      <c r="AT82" s="16"/>
      <c r="AU82" s="16"/>
      <c r="AV82" s="16"/>
      <c r="AW82" s="16"/>
      <c r="AX82" s="16"/>
      <c r="AY82" s="16"/>
    </row>
    <row r="83" ht="15.25" customHeight="1">
      <c r="A83" s="45"/>
      <c r="B83" s="84"/>
      <c r="C83" s="69"/>
      <c r="D83" s="70">
        <f>($M$3-C83)/365</f>
      </c>
      <c r="E83" s="69"/>
      <c r="F83" s="54"/>
      <c r="G83" s="54"/>
      <c r="H83" s="51">
        <f>I83/G83</f>
      </c>
      <c r="I83" s="54"/>
      <c r="J83" s="51">
        <f>K83/G83</f>
      </c>
      <c r="K83" s="54"/>
      <c r="L83" s="70">
        <f>I83+K83</f>
        <v>0</v>
      </c>
      <c r="M83" s="51">
        <f>L83/G83</f>
      </c>
      <c r="N83" s="64">
        <f>L83/U83</f>
      </c>
      <c r="O83" s="80">
        <f>-G83*$G$4</f>
        <v>0</v>
      </c>
      <c r="P83" s="71"/>
      <c r="Q83" s="54"/>
      <c r="R83" s="66">
        <f>(G83*$G$3)+(I83*$I$6)+(K83*K80)+(L83*$L$6)+O83</f>
        <v>0</v>
      </c>
      <c r="S83" s="66">
        <f>R83*(VLOOKUP(D83,$X$5:$Y$18,1+1))</f>
      </c>
      <c r="T83" s="66">
        <f>S83/U83*$U$8</f>
      </c>
      <c r="U83" s="54"/>
      <c r="V83" s="28">
        <f>T83/U83</f>
      </c>
      <c r="W83" s="61">
        <f>A83</f>
        <v>0</v>
      </c>
      <c r="X83" s="45"/>
      <c r="Y83" s="45"/>
      <c r="Z83" s="85"/>
      <c r="AA83" s="45"/>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row>
    <row r="84" ht="15.25" customHeight="1">
      <c r="A84" s="45"/>
      <c r="B84" s="84"/>
      <c r="C84" s="69"/>
      <c r="D84" s="70">
        <f>($M$3-C84)/365</f>
      </c>
      <c r="E84" s="69"/>
      <c r="F84" s="54"/>
      <c r="G84" s="54"/>
      <c r="H84" s="51">
        <f>I84/G84</f>
      </c>
      <c r="I84" s="54"/>
      <c r="J84" s="51">
        <f>K84/G84</f>
      </c>
      <c r="K84" s="54"/>
      <c r="L84" s="70">
        <f>I84+K84</f>
        <v>0</v>
      </c>
      <c r="M84" s="51">
        <f>L84/G84</f>
      </c>
      <c r="N84" s="64">
        <f>L84/U84</f>
      </c>
      <c r="O84" s="80">
        <f>-G84*$G$4</f>
        <v>0</v>
      </c>
      <c r="P84" s="71"/>
      <c r="Q84" s="54"/>
      <c r="R84" s="66">
        <f>(G84*$G$3)+(I84*$I$6)+(K84*K81)+(L84*$L$6)+O84</f>
        <v>0</v>
      </c>
      <c r="S84" s="66">
        <f>R84*(VLOOKUP(D84,$X$5:$Y$18,1+1))</f>
      </c>
      <c r="T84" s="66">
        <f>S84/U84*$U$8</f>
      </c>
      <c r="U84" s="54"/>
      <c r="V84" s="28">
        <f>T84/U84</f>
      </c>
      <c r="W84" s="61">
        <f>A84</f>
        <v>0</v>
      </c>
      <c r="X84" s="45"/>
      <c r="Y84" s="45"/>
      <c r="Z84" s="85"/>
      <c r="AA84" s="45"/>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row>
    <row r="85" ht="15.25" customHeight="1">
      <c r="A85" s="45"/>
      <c r="B85" s="84"/>
      <c r="C85" s="69"/>
      <c r="D85" s="70">
        <f>($M$3-C85)/365</f>
      </c>
      <c r="E85" s="69"/>
      <c r="F85" s="54"/>
      <c r="G85" s="54"/>
      <c r="H85" s="51">
        <f>I85/G85</f>
      </c>
      <c r="I85" s="54"/>
      <c r="J85" s="51">
        <f>K85/G85</f>
      </c>
      <c r="K85" s="54"/>
      <c r="L85" s="70">
        <f>I85+K85</f>
        <v>0</v>
      </c>
      <c r="M85" s="51">
        <f>L85/G85</f>
      </c>
      <c r="N85" s="64">
        <f>L85/U85</f>
      </c>
      <c r="O85" s="80">
        <f>-G85*$G$4</f>
        <v>0</v>
      </c>
      <c r="P85" s="71"/>
      <c r="Q85" s="54"/>
      <c r="R85" s="66">
        <f>(G85*$G$3)+(I85*$I$6)+(K85*K82)+(L85*$L$6)+O85</f>
        <v>0</v>
      </c>
      <c r="S85" s="66">
        <f>R85*(VLOOKUP(D85,$X$5:$Y$18,1+1))</f>
      </c>
      <c r="T85" s="66">
        <f>S85/U85*$U$8</f>
      </c>
      <c r="U85" s="54"/>
      <c r="V85" s="28">
        <f>T85/U85</f>
      </c>
      <c r="W85" s="61">
        <f>A85</f>
        <v>0</v>
      </c>
      <c r="X85" s="45"/>
      <c r="Y85" s="45"/>
      <c r="Z85" s="85"/>
      <c r="AA85" s="45"/>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row>
    <row r="86" ht="15.25" customHeight="1">
      <c r="A86" s="45"/>
      <c r="B86" s="84"/>
      <c r="C86" s="69"/>
      <c r="D86" s="70">
        <f>($M$3-C86)/365</f>
      </c>
      <c r="E86" s="69"/>
      <c r="F86" s="54"/>
      <c r="G86" s="54"/>
      <c r="H86" s="51">
        <f>I86/G86</f>
      </c>
      <c r="I86" s="54"/>
      <c r="J86" s="51">
        <f>K86/G86</f>
      </c>
      <c r="K86" s="54"/>
      <c r="L86" s="70">
        <f>I86+K86</f>
        <v>0</v>
      </c>
      <c r="M86" s="51">
        <f>L86/G86</f>
      </c>
      <c r="N86" s="64">
        <f>L86/U86</f>
      </c>
      <c r="O86" s="80">
        <f>-G86*$G$4</f>
        <v>0</v>
      </c>
      <c r="P86" s="71"/>
      <c r="Q86" s="54"/>
      <c r="R86" s="66">
        <f>(G86*$G$3)+(I86*$I$6)+(K86*K83)+(L86*$L$6)+O86</f>
        <v>0</v>
      </c>
      <c r="S86" s="66">
        <f>R86*(VLOOKUP(D86,$X$5:$Y$18,1+1))</f>
      </c>
      <c r="T86" s="66">
        <f>S86/U86*$U$8</f>
      </c>
      <c r="U86" s="54"/>
      <c r="V86" s="28">
        <f>T86/U86</f>
      </c>
      <c r="W86" s="61">
        <f>A86</f>
        <v>0</v>
      </c>
      <c r="X86" s="45"/>
      <c r="Y86" s="45"/>
      <c r="Z86" s="85"/>
      <c r="AA86" s="45"/>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row>
    <row r="87" ht="15.25" customHeight="1">
      <c r="A87" s="45"/>
      <c r="B87" s="84"/>
      <c r="C87" s="69"/>
      <c r="D87" s="70">
        <f>($M$3-C87)/365</f>
      </c>
      <c r="E87" s="69"/>
      <c r="F87" s="54"/>
      <c r="G87" s="54"/>
      <c r="H87" s="51">
        <f>I87/G87</f>
      </c>
      <c r="I87" s="54"/>
      <c r="J87" s="51">
        <f>K87/G87</f>
      </c>
      <c r="K87" s="54"/>
      <c r="L87" s="70">
        <f>I87+K87</f>
        <v>0</v>
      </c>
      <c r="M87" s="51">
        <f>L87/G87</f>
      </c>
      <c r="N87" s="64">
        <f>L87/U87</f>
      </c>
      <c r="O87" s="80">
        <f>-G87*$G$4</f>
        <v>0</v>
      </c>
      <c r="P87" s="71"/>
      <c r="Q87" s="54"/>
      <c r="R87" s="66">
        <f>(G87*$G$3)+(I87*$I$6)+(K87*K84)+(L87*$L$6)+O87</f>
        <v>0</v>
      </c>
      <c r="S87" s="66">
        <f>R87*(VLOOKUP(D87,$X$5:$Y$18,1+1))</f>
      </c>
      <c r="T87" s="66">
        <f>S87/U87*$U$8</f>
      </c>
      <c r="U87" s="54"/>
      <c r="V87" s="28">
        <f>T87/U87</f>
      </c>
      <c r="W87" s="61">
        <f>A87</f>
        <v>0</v>
      </c>
      <c r="X87" s="45"/>
      <c r="Y87" s="45"/>
      <c r="Z87" s="85"/>
      <c r="AA87" s="45"/>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row>
    <row r="88" ht="15.25" customHeight="1">
      <c r="A88" s="45"/>
      <c r="B88" s="84"/>
      <c r="C88" s="69"/>
      <c r="D88" s="70">
        <f>($M$3-C88)/365</f>
      </c>
      <c r="E88" s="69"/>
      <c r="F88" s="54"/>
      <c r="G88" s="54"/>
      <c r="H88" s="51">
        <f>I88/G88</f>
      </c>
      <c r="I88" s="54"/>
      <c r="J88" s="51">
        <f>K88/G88</f>
      </c>
      <c r="K88" s="54"/>
      <c r="L88" s="70">
        <f>I88+K88</f>
        <v>0</v>
      </c>
      <c r="M88" s="51">
        <f>L88/G88</f>
      </c>
      <c r="N88" s="64">
        <f>L88/U88</f>
      </c>
      <c r="O88" s="80">
        <f>-G88*$G$4</f>
        <v>0</v>
      </c>
      <c r="P88" s="71"/>
      <c r="Q88" s="54"/>
      <c r="R88" s="66">
        <f>(G88*$G$3)+(I88*$I$6)+(K88*K85)+(L88*$L$6)+O88</f>
        <v>0</v>
      </c>
      <c r="S88" s="66">
        <f>R88*(VLOOKUP(D88,$X$5:$Y$18,1+1))</f>
      </c>
      <c r="T88" s="66">
        <f>S88/U88*$U$8</f>
      </c>
      <c r="U88" s="54"/>
      <c r="V88" s="28">
        <f>T88/U88</f>
      </c>
      <c r="W88" s="61">
        <f>A88</f>
        <v>0</v>
      </c>
      <c r="X88" s="45"/>
      <c r="Y88" s="45"/>
      <c r="Z88" s="85"/>
      <c r="AA88" s="45"/>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row>
    <row r="89" ht="15.25" customHeight="1">
      <c r="A89" s="45"/>
      <c r="B89" s="84"/>
      <c r="C89" s="69"/>
      <c r="D89" s="70">
        <f>($M$3-C89)/365</f>
      </c>
      <c r="E89" s="69"/>
      <c r="F89" s="54"/>
      <c r="G89" s="54"/>
      <c r="H89" s="51">
        <f>I89/G89</f>
      </c>
      <c r="I89" s="54"/>
      <c r="J89" s="51">
        <f>K89/G89</f>
      </c>
      <c r="K89" s="54"/>
      <c r="L89" s="70">
        <f>I89+K89</f>
        <v>0</v>
      </c>
      <c r="M89" s="51">
        <f>L89/G89</f>
      </c>
      <c r="N89" s="64">
        <f>L89/U89</f>
      </c>
      <c r="O89" s="80">
        <f>-G89*$G$4</f>
        <v>0</v>
      </c>
      <c r="P89" s="71"/>
      <c r="Q89" s="54"/>
      <c r="R89" s="66">
        <f>(G89*$G$3)+(I89*$I$6)+(K89*K86)+(L89*$L$6)+O89</f>
        <v>0</v>
      </c>
      <c r="S89" s="66">
        <f>R89*(VLOOKUP(D89,$X$5:$Y$18,1+1))</f>
      </c>
      <c r="T89" s="66">
        <f>S89/U89*$U$8</f>
      </c>
      <c r="U89" s="54"/>
      <c r="V89" s="28">
        <f>T89/U89</f>
      </c>
      <c r="W89" s="61">
        <f>A89</f>
        <v>0</v>
      </c>
      <c r="X89" s="45"/>
      <c r="Y89" s="45"/>
      <c r="Z89" s="85"/>
      <c r="AA89" s="45"/>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row>
    <row r="90" ht="15.25" customHeight="1">
      <c r="A90" s="45"/>
      <c r="B90" s="84"/>
      <c r="C90" s="69"/>
      <c r="D90" s="70">
        <f>($M$3-C90)/365</f>
      </c>
      <c r="E90" s="69"/>
      <c r="F90" s="54"/>
      <c r="G90" s="54"/>
      <c r="H90" s="51">
        <f>I90/G90</f>
      </c>
      <c r="I90" s="54"/>
      <c r="J90" s="51">
        <f>K90/G90</f>
      </c>
      <c r="K90" s="54"/>
      <c r="L90" s="70">
        <f>I90+K90</f>
        <v>0</v>
      </c>
      <c r="M90" s="51">
        <f>L90/G90</f>
      </c>
      <c r="N90" s="64">
        <f>L90/U90</f>
      </c>
      <c r="O90" s="80">
        <f>-G90*$G$4</f>
        <v>0</v>
      </c>
      <c r="P90" s="71"/>
      <c r="Q90" s="54"/>
      <c r="R90" s="66">
        <f>(G90*$G$3)+(I90*$I$6)+(K90*K87)+(L90*$L$6)+O90</f>
        <v>0</v>
      </c>
      <c r="S90" s="66">
        <f>R90*(VLOOKUP(D90,$X$5:$Y$18,1+1))</f>
      </c>
      <c r="T90" s="66">
        <f>S90/U90*$U$8</f>
      </c>
      <c r="U90" s="54"/>
      <c r="V90" s="28">
        <f>T90/U90</f>
      </c>
      <c r="W90" s="61">
        <f>A90</f>
        <v>0</v>
      </c>
      <c r="X90" s="45"/>
      <c r="Y90" s="45"/>
      <c r="Z90" s="85"/>
      <c r="AA90" s="45"/>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row>
    <row r="91" ht="15.25" customHeight="1">
      <c r="A91" s="45"/>
      <c r="B91" s="84"/>
      <c r="C91" s="69"/>
      <c r="D91" s="70">
        <f>($M$3-C91)/365</f>
      </c>
      <c r="E91" s="69"/>
      <c r="F91" s="54"/>
      <c r="G91" s="54"/>
      <c r="H91" s="51">
        <f>I91/G91</f>
      </c>
      <c r="I91" s="54"/>
      <c r="J91" s="51">
        <f>K91/G91</f>
      </c>
      <c r="K91" s="54"/>
      <c r="L91" s="70">
        <f>I91+K91</f>
        <v>0</v>
      </c>
      <c r="M91" s="51">
        <f>L91/G91</f>
      </c>
      <c r="N91" s="64">
        <f>L91/U91</f>
      </c>
      <c r="O91" s="80">
        <f>-G91*$G$4</f>
        <v>0</v>
      </c>
      <c r="P91" s="71"/>
      <c r="Q91" s="54"/>
      <c r="R91" s="66">
        <f>(G91*$G$3)+(I91*$I$6)+(K91*K88)+(L91*$L$6)+O91</f>
        <v>0</v>
      </c>
      <c r="S91" s="66">
        <f>R91*(VLOOKUP(D91,$X$5:$Y$18,1+1))</f>
      </c>
      <c r="T91" s="66">
        <f>S91/U91*$U$8</f>
      </c>
      <c r="U91" s="54"/>
      <c r="V91" s="28">
        <f>T91/U91</f>
      </c>
      <c r="W91" s="61">
        <f>A91</f>
        <v>0</v>
      </c>
      <c r="X91" s="45"/>
      <c r="Y91" s="45"/>
      <c r="Z91" s="85"/>
      <c r="AA91" s="45"/>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row>
    <row r="92" ht="15.25" customHeight="1">
      <c r="A92" s="45"/>
      <c r="B92" s="84"/>
      <c r="C92" s="69"/>
      <c r="D92" s="70">
        <f>($M$3-C92)/365</f>
      </c>
      <c r="E92" s="69"/>
      <c r="F92" s="54"/>
      <c r="G92" s="54"/>
      <c r="H92" s="51">
        <f>I92/G92</f>
      </c>
      <c r="I92" s="54"/>
      <c r="J92" s="51">
        <f>K92/G92</f>
      </c>
      <c r="K92" s="54"/>
      <c r="L92" s="70">
        <f>I92+K92</f>
        <v>0</v>
      </c>
      <c r="M92" s="51">
        <f>L92/G92</f>
      </c>
      <c r="N92" s="64">
        <f>L92/U92</f>
      </c>
      <c r="O92" s="80">
        <f>-G92*$G$4</f>
        <v>0</v>
      </c>
      <c r="P92" s="71"/>
      <c r="Q92" s="54"/>
      <c r="R92" s="66">
        <f>(G92*$G$3)+(I92*$I$6)+(K92*K89)+(L92*$L$6)+O92</f>
        <v>0</v>
      </c>
      <c r="S92" s="66">
        <f>R92*(VLOOKUP(D92,$X$5:$Y$18,1+1))</f>
      </c>
      <c r="T92" s="66">
        <f>S92/U92*$U$8</f>
      </c>
      <c r="U92" s="54"/>
      <c r="V92" s="28">
        <f>T92/U92</f>
      </c>
      <c r="W92" s="61">
        <f>A92</f>
        <v>0</v>
      </c>
      <c r="X92" s="45"/>
      <c r="Y92" s="45"/>
      <c r="Z92" s="85"/>
      <c r="AA92" s="45"/>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row>
    <row r="93" ht="15.25" customHeight="1">
      <c r="A93" s="45"/>
      <c r="B93" s="84"/>
      <c r="C93" s="69"/>
      <c r="D93" s="70">
        <f>($M$3-C93)/365</f>
      </c>
      <c r="E93" s="69"/>
      <c r="F93" s="54"/>
      <c r="G93" s="54"/>
      <c r="H93" s="51">
        <f>I93/G93</f>
      </c>
      <c r="I93" s="54"/>
      <c r="J93" s="51">
        <f>K93/G93</f>
      </c>
      <c r="K93" s="54"/>
      <c r="L93" s="70">
        <f>I93+K93</f>
        <v>0</v>
      </c>
      <c r="M93" s="51">
        <f>L93/G93</f>
      </c>
      <c r="N93" s="64">
        <f>L93/U93</f>
      </c>
      <c r="O93" s="80">
        <f>-G93*$G$4</f>
        <v>0</v>
      </c>
      <c r="P93" s="71"/>
      <c r="Q93" s="54"/>
      <c r="R93" s="66">
        <f>(G93*$G$3)+(I93*$I$6)+(K93*K90)+(L93*$L$6)+O93</f>
        <v>0</v>
      </c>
      <c r="S93" s="66">
        <f>R93*(VLOOKUP(D93,$X$5:$Y$18,1+1))</f>
      </c>
      <c r="T93" s="66">
        <f>S93/U93*$U$8</f>
      </c>
      <c r="U93" s="54"/>
      <c r="V93" s="28">
        <f>T93/U93</f>
      </c>
      <c r="W93" s="61">
        <f>A93</f>
        <v>0</v>
      </c>
      <c r="X93" s="45"/>
      <c r="Y93" s="45"/>
      <c r="Z93" s="85"/>
      <c r="AA93" s="45"/>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row>
    <row r="94" ht="15.25" customHeight="1">
      <c r="A94" s="45"/>
      <c r="B94" s="84"/>
      <c r="C94" s="69"/>
      <c r="D94" s="70">
        <f>($M$3-C94)/365</f>
      </c>
      <c r="E94" s="69"/>
      <c r="F94" s="54"/>
      <c r="G94" s="54"/>
      <c r="H94" s="51">
        <f>I94/G94</f>
      </c>
      <c r="I94" s="54"/>
      <c r="J94" s="51">
        <f>K94/G94</f>
      </c>
      <c r="K94" s="54"/>
      <c r="L94" s="70">
        <f>I94+K94</f>
        <v>0</v>
      </c>
      <c r="M94" s="51">
        <f>L94/G94</f>
      </c>
      <c r="N94" s="64">
        <f>L94/U94</f>
      </c>
      <c r="O94" s="80">
        <f>-G94*$G$4</f>
        <v>0</v>
      </c>
      <c r="P94" s="71"/>
      <c r="Q94" s="54"/>
      <c r="R94" s="66">
        <f>(G94*$G$3)+(I94*$I$6)+(K94*K91)+(L94*$L$6)+O94</f>
        <v>0</v>
      </c>
      <c r="S94" s="66">
        <f>R94*(VLOOKUP(D94,$X$5:$Y$18,1+1))</f>
      </c>
      <c r="T94" s="66">
        <f>S94/U94*$U$8</f>
      </c>
      <c r="U94" s="54"/>
      <c r="V94" s="28">
        <f>T94/U94</f>
      </c>
      <c r="W94" s="61">
        <f>A94</f>
        <v>0</v>
      </c>
      <c r="X94" s="45"/>
      <c r="Y94" s="45"/>
      <c r="Z94" s="85"/>
      <c r="AA94" s="45"/>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row>
    <row r="95" ht="15.25" customHeight="1">
      <c r="A95" s="45"/>
      <c r="B95" s="84"/>
      <c r="C95" s="69"/>
      <c r="D95" s="70">
        <f>($M$3-C95)/365</f>
      </c>
      <c r="E95" s="69"/>
      <c r="F95" s="54"/>
      <c r="G95" s="54"/>
      <c r="H95" s="51">
        <f>I95/G95</f>
      </c>
      <c r="I95" s="54"/>
      <c r="J95" s="51">
        <f>K95/G95</f>
      </c>
      <c r="K95" s="54"/>
      <c r="L95" s="70">
        <f>I95+K95</f>
        <v>0</v>
      </c>
      <c r="M95" s="51">
        <f>L95/G95</f>
      </c>
      <c r="N95" s="64">
        <f>L95/U95</f>
      </c>
      <c r="O95" s="80">
        <f>-G95*$G$4</f>
        <v>0</v>
      </c>
      <c r="P95" s="71"/>
      <c r="Q95" s="54"/>
      <c r="R95" s="66">
        <f>(G95*$G$3)+(I95*$I$6)+(K95*K92)+(L95*$L$6)+O95</f>
        <v>0</v>
      </c>
      <c r="S95" s="66">
        <f>R95*(VLOOKUP(D95,$X$5:$Y$18,1+1))</f>
      </c>
      <c r="T95" s="66">
        <f>S95/U95*$U$8</f>
      </c>
      <c r="U95" s="54"/>
      <c r="V95" s="28">
        <f>T95/U95</f>
      </c>
      <c r="W95" s="61">
        <f>A95</f>
        <v>0</v>
      </c>
      <c r="X95" s="45"/>
      <c r="Y95" s="45"/>
      <c r="Z95" s="85"/>
      <c r="AA95" s="45"/>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row>
    <row r="96" ht="15.25" customHeight="1">
      <c r="A96" s="45"/>
      <c r="B96" s="84"/>
      <c r="C96" s="69"/>
      <c r="D96" s="70">
        <f>($M$3-C96)/365</f>
      </c>
      <c r="E96" s="69"/>
      <c r="F96" s="54"/>
      <c r="G96" s="54"/>
      <c r="H96" s="51">
        <f>I96/G96</f>
      </c>
      <c r="I96" s="54"/>
      <c r="J96" s="51">
        <f>K96/G96</f>
      </c>
      <c r="K96" s="54"/>
      <c r="L96" s="70">
        <f>I96+K96</f>
        <v>0</v>
      </c>
      <c r="M96" s="51">
        <f>L96/G96</f>
      </c>
      <c r="N96" s="64">
        <f>L96/U96</f>
      </c>
      <c r="O96" s="80">
        <f>-G96*$G$4</f>
        <v>0</v>
      </c>
      <c r="P96" s="71"/>
      <c r="Q96" s="54"/>
      <c r="R96" s="66">
        <f>(G96*$G$3)+(I96*$I$6)+(K96*K93)+(L96*$L$6)+O96</f>
        <v>0</v>
      </c>
      <c r="S96" s="66">
        <f>R96*(VLOOKUP(D96,$X$5:$Y$18,1+1))</f>
      </c>
      <c r="T96" s="66">
        <f>S96/U96*$U$8</f>
      </c>
      <c r="U96" s="54"/>
      <c r="V96" s="28">
        <f>T96/U96</f>
      </c>
      <c r="W96" s="61">
        <f>A96</f>
        <v>0</v>
      </c>
      <c r="X96" s="45"/>
      <c r="Y96" s="45"/>
      <c r="Z96" s="85"/>
      <c r="AA96" s="45"/>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row>
    <row r="97" ht="15.25" customHeight="1">
      <c r="A97" s="45"/>
      <c r="B97" s="84"/>
      <c r="C97" s="69"/>
      <c r="D97" s="70">
        <f>($M$3-C97)/365</f>
      </c>
      <c r="E97" s="69"/>
      <c r="F97" s="54"/>
      <c r="G97" s="54"/>
      <c r="H97" s="51">
        <f>I97/G97</f>
      </c>
      <c r="I97" s="54"/>
      <c r="J97" s="51">
        <f>K97/G97</f>
      </c>
      <c r="K97" s="54"/>
      <c r="L97" s="70">
        <f>I97+K97</f>
        <v>0</v>
      </c>
      <c r="M97" s="51">
        <f>L97/G97</f>
      </c>
      <c r="N97" s="64">
        <f>L97/U97</f>
      </c>
      <c r="O97" s="80">
        <f>-G97*$G$4</f>
        <v>0</v>
      </c>
      <c r="P97" s="71"/>
      <c r="Q97" s="54"/>
      <c r="R97" s="66">
        <f>(G97*$G$3)+(I97*$I$6)+(K97*K94)+(L97*$L$6)+O97</f>
        <v>0</v>
      </c>
      <c r="S97" s="66">
        <f>R97*(VLOOKUP(D97,$X$5:$Y$18,1+1))</f>
      </c>
      <c r="T97" s="66">
        <f>S97/U97*$U$8</f>
      </c>
      <c r="U97" s="54"/>
      <c r="V97" s="28">
        <f>T97/U97</f>
      </c>
      <c r="W97" s="61">
        <f>A97</f>
        <v>0</v>
      </c>
      <c r="X97" s="45"/>
      <c r="Y97" s="45"/>
      <c r="Z97" s="85"/>
      <c r="AA97" s="45"/>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row>
    <row r="98" ht="15.25" customHeight="1">
      <c r="A98" s="45"/>
      <c r="B98" s="84"/>
      <c r="C98" s="69"/>
      <c r="D98" s="70">
        <f>($M$3-C98)/365</f>
      </c>
      <c r="E98" s="69"/>
      <c r="F98" s="54"/>
      <c r="G98" s="54"/>
      <c r="H98" s="51">
        <f>I98/G98</f>
      </c>
      <c r="I98" s="54"/>
      <c r="J98" s="51">
        <f>K98/G98</f>
      </c>
      <c r="K98" s="54"/>
      <c r="L98" s="70">
        <f>I98+K98</f>
        <v>0</v>
      </c>
      <c r="M98" s="51">
        <f>L98/G98</f>
      </c>
      <c r="N98" s="64">
        <f>L98/U98</f>
      </c>
      <c r="O98" s="80">
        <f>-G98*$G$4</f>
        <v>0</v>
      </c>
      <c r="P98" s="71"/>
      <c r="Q98" s="54"/>
      <c r="R98" s="66">
        <f>(G98*$G$3)+(I98*$I$6)+(K98*K95)+(L98*$L$6)+O98</f>
        <v>0</v>
      </c>
      <c r="S98" s="66">
        <f>R98*(VLOOKUP(D98,$X$5:$Y$18,1+1))</f>
      </c>
      <c r="T98" s="66">
        <f>S98/U98*$U$8</f>
      </c>
      <c r="U98" s="54"/>
      <c r="V98" s="28">
        <f>T98/U98</f>
      </c>
      <c r="W98" s="61">
        <f>A98</f>
        <v>0</v>
      </c>
      <c r="X98" s="45"/>
      <c r="Y98" s="45"/>
      <c r="Z98" s="85"/>
      <c r="AA98" s="45"/>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row>
    <row r="99" ht="15.25" customHeight="1">
      <c r="A99" s="45"/>
      <c r="B99" s="84"/>
      <c r="C99" s="69"/>
      <c r="D99" s="70">
        <f>($M$3-C99)/365</f>
      </c>
      <c r="E99" s="69"/>
      <c r="F99" s="54"/>
      <c r="G99" s="54"/>
      <c r="H99" s="51">
        <f>I99/G99</f>
      </c>
      <c r="I99" s="54"/>
      <c r="J99" s="51">
        <f>K99/G99</f>
      </c>
      <c r="K99" s="54"/>
      <c r="L99" s="70">
        <f>I99+K99</f>
        <v>0</v>
      </c>
      <c r="M99" s="51">
        <f>L99/G99</f>
      </c>
      <c r="N99" s="64">
        <f>L99/U99</f>
      </c>
      <c r="O99" s="80">
        <f>-G99*$G$4</f>
        <v>0</v>
      </c>
      <c r="P99" s="71"/>
      <c r="Q99" s="54"/>
      <c r="R99" s="66">
        <f>(G99*$G$3)+(I99*$I$6)+(K99*K96)+(L99*$L$6)+O99</f>
        <v>0</v>
      </c>
      <c r="S99" s="66">
        <f>R99*(VLOOKUP(D99,$X$5:$Y$18,1+1))</f>
      </c>
      <c r="T99" s="66">
        <f>S99/U99*$U$8</f>
      </c>
      <c r="U99" s="54"/>
      <c r="V99" s="28">
        <f>T99/U99</f>
      </c>
      <c r="W99" s="61">
        <f>A99</f>
        <v>0</v>
      </c>
      <c r="X99" s="45"/>
      <c r="Y99" s="45"/>
      <c r="Z99" s="85"/>
      <c r="AA99" s="45"/>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row>
    <row r="100" ht="15.25" customHeight="1">
      <c r="A100" s="45"/>
      <c r="B100" s="84"/>
      <c r="C100" s="69"/>
      <c r="D100" s="70">
        <f>($M$3-C100)/365</f>
      </c>
      <c r="E100" s="69"/>
      <c r="F100" s="54"/>
      <c r="G100" s="54"/>
      <c r="H100" s="51">
        <f>I100/G100</f>
      </c>
      <c r="I100" s="54"/>
      <c r="J100" s="51">
        <f>K100/G100</f>
      </c>
      <c r="K100" s="54"/>
      <c r="L100" s="70">
        <f>I100+K100</f>
        <v>0</v>
      </c>
      <c r="M100" s="51">
        <f>L100/G100</f>
      </c>
      <c r="N100" s="64">
        <f>L100/U100</f>
      </c>
      <c r="O100" s="80">
        <f>-G100*$G$4</f>
        <v>0</v>
      </c>
      <c r="P100" s="71"/>
      <c r="Q100" s="54"/>
      <c r="R100" s="66">
        <f>(G100*$G$3)+(I100*$I$6)+(K100*K97)+(L100*$L$6)+O100</f>
        <v>0</v>
      </c>
      <c r="S100" s="66">
        <f>R100*(VLOOKUP(D100,$X$5:$Y$18,1+1))</f>
      </c>
      <c r="T100" s="66">
        <f>S100/U100*$U$8</f>
      </c>
      <c r="U100" s="54"/>
      <c r="V100" s="28">
        <f>T100/U100</f>
      </c>
      <c r="W100" s="61">
        <f>A100</f>
        <v>0</v>
      </c>
      <c r="X100" s="45"/>
      <c r="Y100" s="45"/>
      <c r="Z100" s="85"/>
      <c r="AA100" s="45"/>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row>
    <row r="101" ht="15.25" customHeight="1">
      <c r="A101" s="45"/>
      <c r="B101" s="84"/>
      <c r="C101" s="69"/>
      <c r="D101" s="70">
        <f>($M$3-C101)/365</f>
      </c>
      <c r="E101" s="69"/>
      <c r="F101" s="54"/>
      <c r="G101" s="54"/>
      <c r="H101" s="51">
        <f>I101/G101</f>
      </c>
      <c r="I101" s="54"/>
      <c r="J101" s="51">
        <f>K101/G101</f>
      </c>
      <c r="K101" s="54"/>
      <c r="L101" s="70">
        <f>I101+K101</f>
        <v>0</v>
      </c>
      <c r="M101" s="51">
        <f>L101/G101</f>
      </c>
      <c r="N101" s="64">
        <f>L101/U101</f>
      </c>
      <c r="O101" s="80">
        <f>-G101*$G$4</f>
        <v>0</v>
      </c>
      <c r="P101" s="71"/>
      <c r="Q101" s="54"/>
      <c r="R101" s="66">
        <f>(G101*$G$3)+(I101*$I$6)+(K101*K98)+(L101*$L$6)+O101</f>
        <v>0</v>
      </c>
      <c r="S101" s="66">
        <f>R101*(VLOOKUP(D101,$X$5:$Y$18,1+1))</f>
      </c>
      <c r="T101" s="66">
        <f>S101/U101*$U$8</f>
      </c>
      <c r="U101" s="54"/>
      <c r="V101" s="28">
        <f>T101/U101</f>
      </c>
      <c r="W101" s="61">
        <f>A101</f>
        <v>0</v>
      </c>
      <c r="X101" s="45"/>
      <c r="Y101" s="45"/>
      <c r="Z101" s="85"/>
      <c r="AA101" s="45"/>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row>
    <row r="102" ht="15.25" customHeight="1">
      <c r="A102" s="45"/>
      <c r="B102" s="84"/>
      <c r="C102" s="69"/>
      <c r="D102" s="70">
        <f>($M$3-C102)/365</f>
      </c>
      <c r="E102" s="69"/>
      <c r="F102" s="54"/>
      <c r="G102" s="54"/>
      <c r="H102" s="51">
        <f>I102/G102</f>
      </c>
      <c r="I102" s="54"/>
      <c r="J102" s="51">
        <f>K102/G102</f>
      </c>
      <c r="K102" s="54"/>
      <c r="L102" s="70">
        <f>I102+K102</f>
        <v>0</v>
      </c>
      <c r="M102" s="51">
        <f>L102/G102</f>
      </c>
      <c r="N102" s="64">
        <f>L102/U102</f>
      </c>
      <c r="O102" s="80">
        <f>-G102*$G$4</f>
        <v>0</v>
      </c>
      <c r="P102" s="71"/>
      <c r="Q102" s="54"/>
      <c r="R102" s="66">
        <f>(G102*$G$3)+(I102*$I$6)+(K102*K99)+(L102*$L$6)+O102</f>
        <v>0</v>
      </c>
      <c r="S102" s="66">
        <f>R102*(VLOOKUP(D102,$X$5:$Y$18,1+1))</f>
      </c>
      <c r="T102" s="66">
        <f>S102/U102*$U$8</f>
      </c>
      <c r="U102" s="54"/>
      <c r="V102" s="28">
        <f>T102/U102</f>
      </c>
      <c r="W102" s="61">
        <f>A102</f>
        <v>0</v>
      </c>
      <c r="X102" s="45"/>
      <c r="Y102" s="45"/>
      <c r="Z102" s="85"/>
      <c r="AA102" s="45"/>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row>
    <row r="103" ht="15.25" customHeight="1">
      <c r="A103" s="45"/>
      <c r="B103" s="84"/>
      <c r="C103" s="69"/>
      <c r="D103" s="70">
        <f>($M$3-C103)/365</f>
      </c>
      <c r="E103" s="69"/>
      <c r="F103" s="54"/>
      <c r="G103" s="54"/>
      <c r="H103" s="51">
        <f>I103/G103</f>
      </c>
      <c r="I103" s="54"/>
      <c r="J103" s="51">
        <f>K103/G103</f>
      </c>
      <c r="K103" s="54"/>
      <c r="L103" s="70">
        <f>I103+K103</f>
        <v>0</v>
      </c>
      <c r="M103" s="51">
        <f>L103/G103</f>
      </c>
      <c r="N103" s="64">
        <f>L103/U103</f>
      </c>
      <c r="O103" s="80">
        <f>-G103*$G$4</f>
        <v>0</v>
      </c>
      <c r="P103" s="71"/>
      <c r="Q103" s="54"/>
      <c r="R103" s="66">
        <f>(G103*$G$3)+(I103*$I$6)+(K103*K100)+(L103*$L$6)+O103</f>
        <v>0</v>
      </c>
      <c r="S103" s="66">
        <f>R103*(VLOOKUP(D103,$X$5:$Y$18,1+1))</f>
      </c>
      <c r="T103" s="66">
        <f>S103/U103*$U$8</f>
      </c>
      <c r="U103" s="54"/>
      <c r="V103" s="28">
        <f>T103/U103</f>
      </c>
      <c r="W103" s="61">
        <f>A103</f>
        <v>0</v>
      </c>
      <c r="X103" s="45"/>
      <c r="Y103" s="45"/>
      <c r="Z103" s="85"/>
      <c r="AA103" s="45"/>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row>
    <row r="104" ht="15.25" customHeight="1">
      <c r="A104" s="45"/>
      <c r="B104" s="84"/>
      <c r="C104" s="69"/>
      <c r="D104" s="70">
        <f>($M$3-C104)/365</f>
      </c>
      <c r="E104" s="69"/>
      <c r="F104" s="54"/>
      <c r="G104" s="54"/>
      <c r="H104" s="51">
        <f>I104/G104</f>
      </c>
      <c r="I104" s="54"/>
      <c r="J104" s="51">
        <f>K104/G104</f>
      </c>
      <c r="K104" s="54"/>
      <c r="L104" s="70">
        <f>I104+K104</f>
        <v>0</v>
      </c>
      <c r="M104" s="51">
        <f>L104/G104</f>
      </c>
      <c r="N104" s="64">
        <f>L104/U104</f>
      </c>
      <c r="O104" s="80">
        <f>-G104*$G$4</f>
        <v>0</v>
      </c>
      <c r="P104" s="71"/>
      <c r="Q104" s="54"/>
      <c r="R104" s="66">
        <f>(G104*$G$3)+(I104*$I$6)+(K104*K101)+(L104*$L$6)+O104</f>
        <v>0</v>
      </c>
      <c r="S104" s="66">
        <f>R104*(VLOOKUP(D104,$X$5:$Y$18,1+1))</f>
      </c>
      <c r="T104" s="66">
        <f>S104/U104*$U$8</f>
      </c>
      <c r="U104" s="54"/>
      <c r="V104" s="28">
        <f>T104/U104</f>
      </c>
      <c r="W104" s="61">
        <f>A104</f>
        <v>0</v>
      </c>
      <c r="X104" s="45"/>
      <c r="Y104" s="45"/>
      <c r="Z104" s="85"/>
      <c r="AA104" s="45"/>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row>
    <row r="105" ht="15.25" customHeight="1">
      <c r="A105" s="45"/>
      <c r="B105" s="84"/>
      <c r="C105" s="69"/>
      <c r="D105" s="70">
        <f>($M$3-C105)/365</f>
      </c>
      <c r="E105" s="69"/>
      <c r="F105" s="54"/>
      <c r="G105" s="54"/>
      <c r="H105" s="51">
        <f>I105/G105</f>
      </c>
      <c r="I105" s="54"/>
      <c r="J105" s="51">
        <f>K105/G105</f>
      </c>
      <c r="K105" s="54"/>
      <c r="L105" s="70">
        <f>I105+K105</f>
        <v>0</v>
      </c>
      <c r="M105" s="51">
        <f>L105/G105</f>
      </c>
      <c r="N105" s="64">
        <f>L105/U105</f>
      </c>
      <c r="O105" s="80">
        <f>-G105*$G$4</f>
        <v>0</v>
      </c>
      <c r="P105" s="71"/>
      <c r="Q105" s="54"/>
      <c r="R105" s="66">
        <f>(G105*$G$3)+(I105*$I$6)+(K105*K102)+(L105*$L$6)+O105</f>
        <v>0</v>
      </c>
      <c r="S105" s="66">
        <f>R105*(VLOOKUP(D105,$X$5:$Y$18,1+1))</f>
      </c>
      <c r="T105" s="66">
        <f>S105/U105*$U$8</f>
      </c>
      <c r="U105" s="54"/>
      <c r="V105" s="28">
        <f>T105/U105</f>
      </c>
      <c r="W105" s="61">
        <f>A105</f>
        <v>0</v>
      </c>
      <c r="X105" s="45"/>
      <c r="Y105" s="45"/>
      <c r="Z105" s="85"/>
      <c r="AA105" s="45"/>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row>
    <row r="106" ht="15.25" customHeight="1">
      <c r="A106" s="45"/>
      <c r="B106" s="84"/>
      <c r="C106" s="69"/>
      <c r="D106" s="70">
        <f>($M$3-C106)/365</f>
      </c>
      <c r="E106" s="69"/>
      <c r="F106" s="54"/>
      <c r="G106" s="54"/>
      <c r="H106" s="51">
        <f>I106/G106</f>
      </c>
      <c r="I106" s="54"/>
      <c r="J106" s="51">
        <f>K106/G106</f>
      </c>
      <c r="K106" s="54"/>
      <c r="L106" s="70">
        <f>I106+K106</f>
        <v>0</v>
      </c>
      <c r="M106" s="51">
        <f>L106/G106</f>
      </c>
      <c r="N106" s="64">
        <f>L106/U106</f>
      </c>
      <c r="O106" s="80">
        <f>-G106*$G$4</f>
        <v>0</v>
      </c>
      <c r="P106" s="71"/>
      <c r="Q106" s="54"/>
      <c r="R106" s="66">
        <f>(G106*$G$3)+(I106*$I$6)+(K106*K103)+(L106*$L$6)+O106</f>
        <v>0</v>
      </c>
      <c r="S106" s="66">
        <f>R106*(VLOOKUP(D106,$X$5:$Y$18,1+1))</f>
      </c>
      <c r="T106" s="66">
        <f>S106/U106*$U$8</f>
      </c>
      <c r="U106" s="54"/>
      <c r="V106" s="28">
        <f>T106/U106</f>
      </c>
      <c r="W106" s="61">
        <f>A106</f>
        <v>0</v>
      </c>
      <c r="X106" s="45"/>
      <c r="Y106" s="45"/>
      <c r="Z106" s="85"/>
      <c r="AA106" s="45"/>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row>
    <row r="107" ht="15.25" customHeight="1">
      <c r="A107" s="45"/>
      <c r="B107" s="84"/>
      <c r="C107" s="69"/>
      <c r="D107" s="70">
        <f>($M$3-C107)/365</f>
      </c>
      <c r="E107" s="69"/>
      <c r="F107" s="54"/>
      <c r="G107" s="54"/>
      <c r="H107" s="51">
        <f>I107/G107</f>
      </c>
      <c r="I107" s="54"/>
      <c r="J107" s="51">
        <f>K107/G107</f>
      </c>
      <c r="K107" s="54"/>
      <c r="L107" s="70">
        <f>I107+K107</f>
        <v>0</v>
      </c>
      <c r="M107" s="51">
        <f>L107/G107</f>
      </c>
      <c r="N107" s="64">
        <f>L107/U107</f>
      </c>
      <c r="O107" s="80">
        <f>-G107*$G$4</f>
        <v>0</v>
      </c>
      <c r="P107" s="71"/>
      <c r="Q107" s="54"/>
      <c r="R107" s="66">
        <f>(G107*$G$3)+(I107*$I$6)+(K107*K104)+(L107*$L$6)+O107</f>
        <v>0</v>
      </c>
      <c r="S107" s="66">
        <f>R107*(VLOOKUP(D107,$X$5:$Y$18,1+1))</f>
      </c>
      <c r="T107" s="66">
        <f>S107/U107*$U$8</f>
      </c>
      <c r="U107" s="54"/>
      <c r="V107" s="28">
        <f>T107/U107</f>
      </c>
      <c r="W107" s="61">
        <f>A107</f>
        <v>0</v>
      </c>
      <c r="X107" s="45"/>
      <c r="Y107" s="45"/>
      <c r="Z107" s="85"/>
      <c r="AA107" s="45"/>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row>
    <row r="108" ht="15.25" customHeight="1">
      <c r="A108" s="45"/>
      <c r="B108" s="84"/>
      <c r="C108" s="69"/>
      <c r="D108" s="70">
        <f>($M$3-C108)/365</f>
      </c>
      <c r="E108" s="69"/>
      <c r="F108" s="54"/>
      <c r="G108" s="54"/>
      <c r="H108" s="51">
        <f>I108/G108</f>
      </c>
      <c r="I108" s="54"/>
      <c r="J108" s="51">
        <f>K108/G108</f>
      </c>
      <c r="K108" s="54"/>
      <c r="L108" s="70">
        <f>I108+K108</f>
        <v>0</v>
      </c>
      <c r="M108" s="51">
        <f>L108/G108</f>
      </c>
      <c r="N108" s="64">
        <f>L108/U108</f>
      </c>
      <c r="O108" s="80">
        <f>-G108*$G$4</f>
        <v>0</v>
      </c>
      <c r="P108" s="71"/>
      <c r="Q108" s="54"/>
      <c r="R108" s="66">
        <f>(G108*$G$3)+(I108*$I$6)+(K108*K105)+(L108*$L$6)+O108</f>
        <v>0</v>
      </c>
      <c r="S108" s="66">
        <f>R108*(VLOOKUP(D108,$X$5:$Y$18,1+1))</f>
      </c>
      <c r="T108" s="66">
        <f>S108/U108*$U$8</f>
      </c>
      <c r="U108" s="54"/>
      <c r="V108" s="28">
        <f>T108/U108</f>
      </c>
      <c r="W108" s="61">
        <f>A108</f>
        <v>0</v>
      </c>
      <c r="X108" s="45"/>
      <c r="Y108" s="45"/>
      <c r="Z108" s="85"/>
      <c r="AA108" s="45"/>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row>
    <row r="109" ht="15.25" customHeight="1">
      <c r="A109" s="45"/>
      <c r="B109" s="84"/>
      <c r="C109" s="69"/>
      <c r="D109" s="70">
        <f>($M$3-C109)/365</f>
      </c>
      <c r="E109" s="69"/>
      <c r="F109" s="54"/>
      <c r="G109" s="54"/>
      <c r="H109" s="51">
        <f>I109/G109</f>
      </c>
      <c r="I109" s="54"/>
      <c r="J109" s="51">
        <f>K109/G109</f>
      </c>
      <c r="K109" s="54"/>
      <c r="L109" s="70">
        <f>I109+K109</f>
        <v>0</v>
      </c>
      <c r="M109" s="51">
        <f>L109/G109</f>
      </c>
      <c r="N109" s="64">
        <f>L109/U109</f>
      </c>
      <c r="O109" s="80">
        <f>-G109*$G$4</f>
        <v>0</v>
      </c>
      <c r="P109" s="71"/>
      <c r="Q109" s="54"/>
      <c r="R109" s="66">
        <f>(G109*$G$3)+(I109*$I$6)+(K109*K106)+(L109*$L$6)+O109</f>
        <v>0</v>
      </c>
      <c r="S109" s="66">
        <f>R109*(VLOOKUP(D109,$X$5:$Y$18,1+1))</f>
      </c>
      <c r="T109" s="66">
        <f>S109/U109*$U$8</f>
      </c>
      <c r="U109" s="54"/>
      <c r="V109" s="28">
        <f>T109/U109</f>
      </c>
      <c r="W109" s="61">
        <f>A109</f>
        <v>0</v>
      </c>
      <c r="X109" s="45"/>
      <c r="Y109" s="45"/>
      <c r="Z109" s="85"/>
      <c r="AA109" s="45"/>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row>
    <row r="110" ht="15.25" customHeight="1">
      <c r="A110" s="45"/>
      <c r="B110" s="84"/>
      <c r="C110" s="69"/>
      <c r="D110" s="70">
        <f>($M$3-C110)/365</f>
      </c>
      <c r="E110" s="69"/>
      <c r="F110" s="54"/>
      <c r="G110" s="54"/>
      <c r="H110" s="51">
        <f>I110/G110</f>
      </c>
      <c r="I110" s="54"/>
      <c r="J110" s="51">
        <f>K110/G110</f>
      </c>
      <c r="K110" s="54"/>
      <c r="L110" s="70">
        <f>I110+K110</f>
        <v>0</v>
      </c>
      <c r="M110" s="51">
        <f>L110/G110</f>
      </c>
      <c r="N110" s="64">
        <f>L110/U110</f>
      </c>
      <c r="O110" s="80">
        <f>-G110*$G$4</f>
        <v>0</v>
      </c>
      <c r="P110" s="71"/>
      <c r="Q110" s="54"/>
      <c r="R110" s="66">
        <f>(G110*$G$3)+(I110*$I$6)+(K110*K107)+(L110*$L$6)+O110</f>
        <v>0</v>
      </c>
      <c r="S110" s="66">
        <f>R110*(VLOOKUP(D110,$X$5:$Y$18,1+1))</f>
      </c>
      <c r="T110" s="66">
        <f>S110/U110*$U$8</f>
      </c>
      <c r="U110" s="54"/>
      <c r="V110" s="28">
        <f>T110/U110</f>
      </c>
      <c r="W110" s="61">
        <f>A110</f>
        <v>0</v>
      </c>
      <c r="X110" s="45"/>
      <c r="Y110" s="45"/>
      <c r="Z110" s="85"/>
      <c r="AA110" s="45"/>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row>
    <row r="111" ht="15.25" customHeight="1">
      <c r="A111" s="45"/>
      <c r="B111" s="84"/>
      <c r="C111" s="69"/>
      <c r="D111" s="70">
        <f>($M$3-C111)/365</f>
      </c>
      <c r="E111" s="69"/>
      <c r="F111" s="54"/>
      <c r="G111" s="54"/>
      <c r="H111" s="51">
        <f>I111/G111</f>
      </c>
      <c r="I111" s="54"/>
      <c r="J111" s="51">
        <f>K111/G111</f>
      </c>
      <c r="K111" s="54"/>
      <c r="L111" s="70">
        <f>I111+K111</f>
        <v>0</v>
      </c>
      <c r="M111" s="51">
        <f>L111/G111</f>
      </c>
      <c r="N111" s="64">
        <f>L111/U111</f>
      </c>
      <c r="O111" s="80">
        <f>-G111*$G$4</f>
        <v>0</v>
      </c>
      <c r="P111" s="71"/>
      <c r="Q111" s="54"/>
      <c r="R111" s="66">
        <f>(G111*$G$3)+(I111*$I$6)+(K111*K108)+(L111*$L$6)+O111</f>
        <v>0</v>
      </c>
      <c r="S111" s="66">
        <f>R111*(VLOOKUP(D111,$X$5:$Y$18,1+1))</f>
      </c>
      <c r="T111" s="66">
        <f>S111/U111*$U$8</f>
      </c>
      <c r="U111" s="54"/>
      <c r="V111" s="28">
        <f>T111/U111</f>
      </c>
      <c r="W111" s="61">
        <f>A111</f>
        <v>0</v>
      </c>
      <c r="X111" s="45"/>
      <c r="Y111" s="45"/>
      <c r="Z111" s="85"/>
      <c r="AA111" s="45"/>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row>
    <row r="112" ht="15.25" customHeight="1">
      <c r="A112" s="45"/>
      <c r="B112" s="84"/>
      <c r="C112" s="69"/>
      <c r="D112" s="70">
        <f>($M$3-C112)/365</f>
      </c>
      <c r="E112" s="69"/>
      <c r="F112" s="54"/>
      <c r="G112" s="54"/>
      <c r="H112" s="51">
        <f>I112/G112</f>
      </c>
      <c r="I112" s="54"/>
      <c r="J112" s="51">
        <f>K112/G112</f>
      </c>
      <c r="K112" s="54"/>
      <c r="L112" s="70">
        <f>I112+K112</f>
        <v>0</v>
      </c>
      <c r="M112" s="51">
        <f>L112/G112</f>
      </c>
      <c r="N112" s="64">
        <f>L112/U112</f>
      </c>
      <c r="O112" s="80">
        <f>-G112*$G$4</f>
        <v>0</v>
      </c>
      <c r="P112" s="71"/>
      <c r="Q112" s="54"/>
      <c r="R112" s="66">
        <f>(G112*$G$3)+(I112*$I$6)+(K112*K109)+(L112*$L$6)+O112</f>
        <v>0</v>
      </c>
      <c r="S112" s="66">
        <f>R112*(VLOOKUP(D112,$X$5:$Y$18,1+1))</f>
      </c>
      <c r="T112" s="66">
        <f>S112/U112*$U$8</f>
      </c>
      <c r="U112" s="54"/>
      <c r="V112" s="28">
        <f>T112/U112</f>
      </c>
      <c r="W112" s="61">
        <f>A112</f>
        <v>0</v>
      </c>
      <c r="X112" s="45"/>
      <c r="Y112" s="45"/>
      <c r="Z112" s="85"/>
      <c r="AA112" s="45"/>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row>
    <row r="113" ht="15.25" customHeight="1">
      <c r="A113" s="45"/>
      <c r="B113" s="84"/>
      <c r="C113" s="69"/>
      <c r="D113" s="70">
        <f>($M$3-C113)/365</f>
      </c>
      <c r="E113" s="69"/>
      <c r="F113" s="54"/>
      <c r="G113" s="54"/>
      <c r="H113" s="51">
        <f>I113/G113</f>
      </c>
      <c r="I113" s="54"/>
      <c r="J113" s="51">
        <f>K113/G113</f>
      </c>
      <c r="K113" s="54"/>
      <c r="L113" s="70">
        <f>I113+K113</f>
        <v>0</v>
      </c>
      <c r="M113" s="51">
        <f>L113/G113</f>
      </c>
      <c r="N113" s="64">
        <f>L113/U113</f>
      </c>
      <c r="O113" s="80">
        <f>-G113*$G$4</f>
        <v>0</v>
      </c>
      <c r="P113" s="71"/>
      <c r="Q113" s="54"/>
      <c r="R113" s="66">
        <f>(G113*$G$3)+(I113*$I$6)+(K113*K110)+(L113*$L$6)+O113</f>
        <v>0</v>
      </c>
      <c r="S113" s="66">
        <f>R113*(VLOOKUP(D113,$X$5:$Y$18,1+1))</f>
      </c>
      <c r="T113" s="66">
        <f>S113/U113*$U$8</f>
      </c>
      <c r="U113" s="54"/>
      <c r="V113" s="28">
        <f>T113/U113</f>
      </c>
      <c r="W113" s="61">
        <f>A113</f>
        <v>0</v>
      </c>
      <c r="X113" s="45"/>
      <c r="Y113" s="45"/>
      <c r="Z113" s="85"/>
      <c r="AA113" s="45"/>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row>
    <row r="114" ht="15.25" customHeight="1">
      <c r="A114" s="45"/>
      <c r="B114" s="84"/>
      <c r="C114" s="69"/>
      <c r="D114" s="70">
        <f>($M$3-C114)/365</f>
      </c>
      <c r="E114" s="69"/>
      <c r="F114" s="54"/>
      <c r="G114" s="54"/>
      <c r="H114" s="51">
        <f>I114/G114</f>
      </c>
      <c r="I114" s="54"/>
      <c r="J114" s="51">
        <f>K114/G114</f>
      </c>
      <c r="K114" s="54"/>
      <c r="L114" s="70">
        <f>I114+K114</f>
        <v>0</v>
      </c>
      <c r="M114" s="51">
        <f>L114/G114</f>
      </c>
      <c r="N114" s="64">
        <f>L114/U114</f>
      </c>
      <c r="O114" s="80">
        <f>-G114*$G$4</f>
        <v>0</v>
      </c>
      <c r="P114" s="71"/>
      <c r="Q114" s="54"/>
      <c r="R114" s="66">
        <f>(G114*$G$3)+(I114*$I$6)+(K114*K111)+(L114*$L$6)+O114</f>
        <v>0</v>
      </c>
      <c r="S114" s="66">
        <f>R114*(VLOOKUP(D114,$X$5:$Y$18,1+1))</f>
      </c>
      <c r="T114" s="66">
        <f>S114/U114*$U$8</f>
      </c>
      <c r="U114" s="54"/>
      <c r="V114" s="28">
        <f>T114/U114</f>
      </c>
      <c r="W114" s="61">
        <f>A114</f>
        <v>0</v>
      </c>
      <c r="X114" s="45"/>
      <c r="Y114" s="45"/>
      <c r="Z114" s="85"/>
      <c r="AA114" s="45"/>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row>
    <row r="115" ht="15.25" customHeight="1">
      <c r="A115" s="45"/>
      <c r="B115" s="84"/>
      <c r="C115" s="69"/>
      <c r="D115" s="70">
        <f>($M$3-C115)/365</f>
      </c>
      <c r="E115" s="69"/>
      <c r="F115" s="54"/>
      <c r="G115" s="54"/>
      <c r="H115" s="51">
        <f>I115/G115</f>
      </c>
      <c r="I115" s="54"/>
      <c r="J115" s="51">
        <f>K115/G115</f>
      </c>
      <c r="K115" s="54"/>
      <c r="L115" s="70">
        <f>I115+K115</f>
        <v>0</v>
      </c>
      <c r="M115" s="51">
        <f>L115/G115</f>
      </c>
      <c r="N115" s="64">
        <f>L115/U115</f>
      </c>
      <c r="O115" s="80">
        <f>-G115*$G$4</f>
        <v>0</v>
      </c>
      <c r="P115" s="71"/>
      <c r="Q115" s="54"/>
      <c r="R115" s="66">
        <f>(G115*$G$3)+(I115*$I$6)+(K115*K112)+(L115*$L$6)+O115</f>
        <v>0</v>
      </c>
      <c r="S115" s="66">
        <f>R115*(VLOOKUP(D115,$X$5:$Y$18,1+1))</f>
      </c>
      <c r="T115" s="66">
        <f>S115/U115*$U$8</f>
      </c>
      <c r="U115" s="54"/>
      <c r="V115" s="28">
        <f>T115/U115</f>
      </c>
      <c r="W115" s="61">
        <f>A115</f>
        <v>0</v>
      </c>
      <c r="X115" s="45"/>
      <c r="Y115" s="45"/>
      <c r="Z115" s="85"/>
      <c r="AA115" s="45"/>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row>
    <row r="116" ht="15.25" customHeight="1">
      <c r="A116" s="45"/>
      <c r="B116" s="84"/>
      <c r="C116" s="69"/>
      <c r="D116" s="70">
        <f>($M$3-C116)/365</f>
      </c>
      <c r="E116" s="69"/>
      <c r="F116" s="54"/>
      <c r="G116" s="54"/>
      <c r="H116" s="51">
        <f>I116/G116</f>
      </c>
      <c r="I116" s="54"/>
      <c r="J116" s="51">
        <f>K116/G116</f>
      </c>
      <c r="K116" s="54"/>
      <c r="L116" s="70">
        <f>I116+K116</f>
        <v>0</v>
      </c>
      <c r="M116" s="51">
        <f>L116/G116</f>
      </c>
      <c r="N116" s="64">
        <f>L116/U116</f>
      </c>
      <c r="O116" s="80">
        <f>-G116*$G$4</f>
        <v>0</v>
      </c>
      <c r="P116" s="71"/>
      <c r="Q116" s="54"/>
      <c r="R116" s="66">
        <f>(G116*$G$3)+(I116*$I$6)+(K116*K113)+(L116*$L$6)+O116</f>
        <v>0</v>
      </c>
      <c r="S116" s="66">
        <f>R116*(VLOOKUP(D116,$X$5:$Y$18,1+1))</f>
      </c>
      <c r="T116" s="66">
        <f>S116/U116*$U$8</f>
      </c>
      <c r="U116" s="54"/>
      <c r="V116" s="28">
        <f>T116/U116</f>
      </c>
      <c r="W116" s="61">
        <f>A116</f>
        <v>0</v>
      </c>
      <c r="X116" s="45"/>
      <c r="Y116" s="45"/>
      <c r="Z116" s="85"/>
      <c r="AA116" s="45"/>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row>
    <row r="117" ht="15.25" customHeight="1">
      <c r="A117" s="45"/>
      <c r="B117" s="84"/>
      <c r="C117" s="69"/>
      <c r="D117" s="70">
        <f>($M$3-C117)/365</f>
      </c>
      <c r="E117" s="69"/>
      <c r="F117" s="54"/>
      <c r="G117" s="54"/>
      <c r="H117" s="51">
        <f>I117/G117</f>
      </c>
      <c r="I117" s="54"/>
      <c r="J117" s="51">
        <f>K117/G117</f>
      </c>
      <c r="K117" s="54"/>
      <c r="L117" s="70">
        <f>I117+K117</f>
        <v>0</v>
      </c>
      <c r="M117" s="51">
        <f>L117/G117</f>
      </c>
      <c r="N117" s="64">
        <f>L117/U117</f>
      </c>
      <c r="O117" s="80">
        <f>-G117*$G$4</f>
        <v>0</v>
      </c>
      <c r="P117" s="71"/>
      <c r="Q117" s="54"/>
      <c r="R117" s="66">
        <f>(G117*$G$3)+(I117*$I$6)+(K117*K114)+(L117*$L$6)+O117</f>
        <v>0</v>
      </c>
      <c r="S117" s="66">
        <f>R117*(VLOOKUP(D117,$X$5:$Y$18,1+1))</f>
      </c>
      <c r="T117" s="66">
        <f>S117/U117*$U$8</f>
      </c>
      <c r="U117" s="54"/>
      <c r="V117" s="28">
        <f>T117/U117</f>
      </c>
      <c r="W117" s="61">
        <f>A117</f>
        <v>0</v>
      </c>
      <c r="X117" s="45"/>
      <c r="Y117" s="45"/>
      <c r="Z117" s="85"/>
      <c r="AA117" s="45"/>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row>
    <row r="118" ht="15.25" customHeight="1">
      <c r="A118" s="45"/>
      <c r="B118" s="84"/>
      <c r="C118" s="69"/>
      <c r="D118" s="70">
        <f>($M$3-C118)/365</f>
      </c>
      <c r="E118" s="69"/>
      <c r="F118" s="54"/>
      <c r="G118" s="54"/>
      <c r="H118" s="51">
        <f>I118/G118</f>
      </c>
      <c r="I118" s="54"/>
      <c r="J118" s="51">
        <f>K118/G118</f>
      </c>
      <c r="K118" s="54"/>
      <c r="L118" s="70">
        <f>I118+K118</f>
        <v>0</v>
      </c>
      <c r="M118" s="51">
        <f>L118/G118</f>
      </c>
      <c r="N118" s="64">
        <f>L118/U118</f>
      </c>
      <c r="O118" s="80">
        <f>-G118*$G$4</f>
        <v>0</v>
      </c>
      <c r="P118" s="71"/>
      <c r="Q118" s="54"/>
      <c r="R118" s="66">
        <f>(G118*$G$3)+(I118*$I$6)+(K118*K115)+(L118*$L$6)+O118</f>
        <v>0</v>
      </c>
      <c r="S118" s="66">
        <f>R118*(VLOOKUP(D118,$X$5:$Y$18,1+1))</f>
      </c>
      <c r="T118" s="66">
        <f>S118/U118*$U$8</f>
      </c>
      <c r="U118" s="54"/>
      <c r="V118" s="28">
        <f>T118/U118</f>
      </c>
      <c r="W118" s="61">
        <f>A118</f>
        <v>0</v>
      </c>
      <c r="X118" s="45"/>
      <c r="Y118" s="45"/>
      <c r="Z118" s="85"/>
      <c r="AA118" s="45"/>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row>
    <row r="119" ht="15.25" customHeight="1">
      <c r="A119" s="45"/>
      <c r="B119" s="84"/>
      <c r="C119" s="69"/>
      <c r="D119" s="70">
        <f>($M$3-C119)/365</f>
      </c>
      <c r="E119" s="69"/>
      <c r="F119" s="54"/>
      <c r="G119" s="54"/>
      <c r="H119" s="51">
        <f>I119/G119</f>
      </c>
      <c r="I119" s="54"/>
      <c r="J119" s="51">
        <f>K119/G119</f>
      </c>
      <c r="K119" s="54"/>
      <c r="L119" s="70">
        <f>I119+K119</f>
        <v>0</v>
      </c>
      <c r="M119" s="51">
        <f>L119/G119</f>
      </c>
      <c r="N119" s="64">
        <f>L119/U119</f>
      </c>
      <c r="O119" s="80">
        <f>-G119*$G$4</f>
        <v>0</v>
      </c>
      <c r="P119" s="71"/>
      <c r="Q119" s="54"/>
      <c r="R119" s="66">
        <f>(G119*$G$3)+(I119*$I$6)+(K119*K116)+(L119*$L$6)+O119</f>
        <v>0</v>
      </c>
      <c r="S119" s="66">
        <f>R119*(VLOOKUP(D119,$X$5:$Y$18,1+1))</f>
      </c>
      <c r="T119" s="66">
        <f>S119/U119*$U$8</f>
      </c>
      <c r="U119" s="54"/>
      <c r="V119" s="28">
        <f>T119/U119</f>
      </c>
      <c r="W119" s="61">
        <f>A119</f>
        <v>0</v>
      </c>
      <c r="X119" s="45"/>
      <c r="Y119" s="45"/>
      <c r="Z119" s="85"/>
      <c r="AA119" s="45"/>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row>
    <row r="120" ht="15.25" customHeight="1">
      <c r="A120" s="45"/>
      <c r="B120" s="84"/>
      <c r="C120" s="69"/>
      <c r="D120" s="70">
        <f>($M$3-C120)/365</f>
      </c>
      <c r="E120" s="69"/>
      <c r="F120" s="54"/>
      <c r="G120" s="54"/>
      <c r="H120" s="51">
        <f>I120/G120</f>
      </c>
      <c r="I120" s="54"/>
      <c r="J120" s="51">
        <f>K120/G120</f>
      </c>
      <c r="K120" s="54"/>
      <c r="L120" s="70">
        <f>I120+K120</f>
        <v>0</v>
      </c>
      <c r="M120" s="51">
        <f>L120/G120</f>
      </c>
      <c r="N120" s="64">
        <f>L120/U120</f>
      </c>
      <c r="O120" s="80">
        <f>-G120*$G$4</f>
        <v>0</v>
      </c>
      <c r="P120" s="71"/>
      <c r="Q120" s="54"/>
      <c r="R120" s="66">
        <f>(G120*$G$3)+(I120*$I$6)+(K120*K117)+(L120*$L$6)+O120</f>
        <v>0</v>
      </c>
      <c r="S120" s="66">
        <f>R120*(VLOOKUP(D120,$X$5:$Y$18,1+1))</f>
      </c>
      <c r="T120" s="66">
        <f>S120/U120*$U$8</f>
      </c>
      <c r="U120" s="54"/>
      <c r="V120" s="28">
        <f>T120/U120</f>
      </c>
      <c r="W120" s="61">
        <f>A120</f>
        <v>0</v>
      </c>
      <c r="X120" s="45"/>
      <c r="Y120" s="45"/>
      <c r="Z120" s="85"/>
      <c r="AA120" s="45"/>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row>
    <row r="121" ht="15.25" customHeight="1">
      <c r="A121" s="45"/>
      <c r="B121" s="84"/>
      <c r="C121" s="69"/>
      <c r="D121" s="70">
        <f>($M$3-C121)/365</f>
      </c>
      <c r="E121" s="69"/>
      <c r="F121" s="54"/>
      <c r="G121" s="54"/>
      <c r="H121" s="51">
        <f>I121/G121</f>
      </c>
      <c r="I121" s="54"/>
      <c r="J121" s="51">
        <f>K121/G121</f>
      </c>
      <c r="K121" s="54"/>
      <c r="L121" s="70">
        <f>I121+K121</f>
        <v>0</v>
      </c>
      <c r="M121" s="51">
        <f>L121/G121</f>
      </c>
      <c r="N121" s="64">
        <f>L121/U121</f>
      </c>
      <c r="O121" s="80">
        <f>-G121*$G$4</f>
        <v>0</v>
      </c>
      <c r="P121" s="71"/>
      <c r="Q121" s="54"/>
      <c r="R121" s="66">
        <f>(G121*$G$3)+(I121*$I$6)+(K121*K118)+(L121*$L$6)+O121</f>
        <v>0</v>
      </c>
      <c r="S121" s="66">
        <f>R121*(VLOOKUP(D121,$X$5:$Y$18,1+1))</f>
      </c>
      <c r="T121" s="66">
        <f>S121/U121*$U$8</f>
      </c>
      <c r="U121" s="54"/>
      <c r="V121" s="28">
        <f>T121/U121</f>
      </c>
      <c r="W121" s="61">
        <f>A121</f>
        <v>0</v>
      </c>
      <c r="X121" s="45"/>
      <c r="Y121" s="45"/>
      <c r="Z121" s="85"/>
      <c r="AA121" s="45"/>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row>
    <row r="122" ht="15.25" customHeight="1">
      <c r="A122" s="45"/>
      <c r="B122" s="84"/>
      <c r="C122" s="69"/>
      <c r="D122" s="70">
        <f>($M$3-C122)/365</f>
      </c>
      <c r="E122" s="69"/>
      <c r="F122" s="54"/>
      <c r="G122" s="54"/>
      <c r="H122" s="51">
        <f>I122/G122</f>
      </c>
      <c r="I122" s="54"/>
      <c r="J122" s="51">
        <f>K122/G122</f>
      </c>
      <c r="K122" s="54"/>
      <c r="L122" s="70">
        <f>I122+K122</f>
        <v>0</v>
      </c>
      <c r="M122" s="51">
        <f>L122/G122</f>
      </c>
      <c r="N122" s="64">
        <f>L122/U122</f>
      </c>
      <c r="O122" s="80">
        <f>-G122*$G$4</f>
        <v>0</v>
      </c>
      <c r="P122" s="71"/>
      <c r="Q122" s="54"/>
      <c r="R122" s="66">
        <f>(G122*$G$3)+(I122*$I$6)+(K122*K119)+(L122*$L$6)+O122</f>
        <v>0</v>
      </c>
      <c r="S122" s="66">
        <f>R122*(VLOOKUP(D122,$X$5:$Y$18,1+1))</f>
      </c>
      <c r="T122" s="66">
        <f>S122/U122*$U$8</f>
      </c>
      <c r="U122" s="54"/>
      <c r="V122" s="28">
        <f>T122/U122</f>
      </c>
      <c r="W122" s="61">
        <f>A122</f>
        <v>0</v>
      </c>
      <c r="X122" s="45"/>
      <c r="Y122" s="45"/>
      <c r="Z122" s="85"/>
      <c r="AA122" s="45"/>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row>
    <row r="123" ht="15.25" customHeight="1">
      <c r="A123" s="45"/>
      <c r="B123" s="84"/>
      <c r="C123" s="69"/>
      <c r="D123" s="70">
        <f>($M$3-C123)/365</f>
      </c>
      <c r="E123" s="69"/>
      <c r="F123" s="54"/>
      <c r="G123" s="54"/>
      <c r="H123" s="51">
        <f>I123/G123</f>
      </c>
      <c r="I123" s="54"/>
      <c r="J123" s="51">
        <f>K123/G123</f>
      </c>
      <c r="K123" s="54"/>
      <c r="L123" s="70">
        <f>I123+K123</f>
        <v>0</v>
      </c>
      <c r="M123" s="51">
        <f>L123/G123</f>
      </c>
      <c r="N123" s="64">
        <f>L123/U123</f>
      </c>
      <c r="O123" s="80">
        <f>-G123*$G$4</f>
        <v>0</v>
      </c>
      <c r="P123" s="71"/>
      <c r="Q123" s="54"/>
      <c r="R123" s="66">
        <f>(G123*$G$3)+(I123*$I$6)+(K123*K120)+(L123*$L$6)+O123</f>
        <v>0</v>
      </c>
      <c r="S123" s="66">
        <f>R123*(VLOOKUP(D123,$X$5:$Y$18,1+1))</f>
      </c>
      <c r="T123" s="66">
        <f>S123/U123*$U$8</f>
      </c>
      <c r="U123" s="54"/>
      <c r="V123" s="28">
        <f>T123/U123</f>
      </c>
      <c r="W123" s="61">
        <f>A123</f>
        <v>0</v>
      </c>
      <c r="X123" s="45"/>
      <c r="Y123" s="45"/>
      <c r="Z123" s="85"/>
      <c r="AA123" s="45"/>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row>
    <row r="124" ht="15.25" customHeight="1">
      <c r="A124" s="45"/>
      <c r="B124" s="84"/>
      <c r="C124" s="69"/>
      <c r="D124" s="70">
        <f>($M$3-C124)/365</f>
      </c>
      <c r="E124" s="69"/>
      <c r="F124" s="54"/>
      <c r="G124" s="54"/>
      <c r="H124" s="51">
        <f>I124/G124</f>
      </c>
      <c r="I124" s="54"/>
      <c r="J124" s="51">
        <f>K124/G124</f>
      </c>
      <c r="K124" s="54"/>
      <c r="L124" s="70">
        <f>I124+K124</f>
        <v>0</v>
      </c>
      <c r="M124" s="51">
        <f>L124/G124</f>
      </c>
      <c r="N124" s="64">
        <f>L124/U124</f>
      </c>
      <c r="O124" s="80">
        <f>-G124*$G$4</f>
        <v>0</v>
      </c>
      <c r="P124" s="71"/>
      <c r="Q124" s="54"/>
      <c r="R124" s="66">
        <f>(G124*$G$3)+(I124*$I$6)+(K124*K121)+(L124*$L$6)+O124</f>
        <v>0</v>
      </c>
      <c r="S124" s="66">
        <f>R124*(VLOOKUP(D124,$X$5:$Y$18,1+1))</f>
      </c>
      <c r="T124" s="66">
        <f>S124/U124*$U$8</f>
      </c>
      <c r="U124" s="54"/>
      <c r="V124" s="28">
        <f>T124/U124</f>
      </c>
      <c r="W124" s="61">
        <f>A124</f>
        <v>0</v>
      </c>
      <c r="X124" s="45"/>
      <c r="Y124" s="45"/>
      <c r="Z124" s="85"/>
      <c r="AA124" s="45"/>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row>
    <row r="125" ht="15.25" customHeight="1">
      <c r="A125" s="45"/>
      <c r="B125" s="84"/>
      <c r="C125" s="69"/>
      <c r="D125" s="70">
        <f>($M$3-C125)/365</f>
      </c>
      <c r="E125" s="69"/>
      <c r="F125" s="54"/>
      <c r="G125" s="54"/>
      <c r="H125" s="51">
        <f>I125/G125</f>
      </c>
      <c r="I125" s="54"/>
      <c r="J125" s="51">
        <f>K125/G125</f>
      </c>
      <c r="K125" s="54"/>
      <c r="L125" s="70">
        <f>I125+K125</f>
        <v>0</v>
      </c>
      <c r="M125" s="51">
        <f>L125/G125</f>
      </c>
      <c r="N125" s="64">
        <f>L125/U125</f>
      </c>
      <c r="O125" s="80">
        <f>-G125*$G$4</f>
        <v>0</v>
      </c>
      <c r="P125" s="71"/>
      <c r="Q125" s="54"/>
      <c r="R125" s="66">
        <f>(G125*$G$3)+(I125*$I$6)+(K125*K122)+(L125*$L$6)+O125</f>
        <v>0</v>
      </c>
      <c r="S125" s="66">
        <f>R125*(VLOOKUP(D125,$X$5:$Y$18,1+1))</f>
      </c>
      <c r="T125" s="66">
        <f>S125/U125*$U$8</f>
      </c>
      <c r="U125" s="54"/>
      <c r="V125" s="28">
        <f>T125/U125</f>
      </c>
      <c r="W125" s="61">
        <f>A125</f>
        <v>0</v>
      </c>
      <c r="X125" s="45"/>
      <c r="Y125" s="45"/>
      <c r="Z125" s="85"/>
      <c r="AA125" s="45"/>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row>
    <row r="126" ht="15.25" customHeight="1">
      <c r="A126" s="45"/>
      <c r="B126" s="84"/>
      <c r="C126" s="69"/>
      <c r="D126" s="70">
        <f>($M$3-C126)/365</f>
      </c>
      <c r="E126" s="69"/>
      <c r="F126" s="54"/>
      <c r="G126" s="54"/>
      <c r="H126" s="51">
        <f>I126/G126</f>
      </c>
      <c r="I126" s="54"/>
      <c r="J126" s="51">
        <f>K126/G126</f>
      </c>
      <c r="K126" s="54"/>
      <c r="L126" s="70">
        <f>I126+K126</f>
        <v>0</v>
      </c>
      <c r="M126" s="51">
        <f>L126/G126</f>
      </c>
      <c r="N126" s="64">
        <f>L126/U126</f>
      </c>
      <c r="O126" s="80">
        <f>-G126*$G$4</f>
        <v>0</v>
      </c>
      <c r="P126" s="71"/>
      <c r="Q126" s="54"/>
      <c r="R126" s="66">
        <f>(G126*$G$3)+(I126*$I$6)+(K126*K123)+(L126*$L$6)+O126</f>
        <v>0</v>
      </c>
      <c r="S126" s="66">
        <f>R126*(VLOOKUP(D126,$X$5:$Y$18,1+1))</f>
      </c>
      <c r="T126" s="66">
        <f>S126/U126*$U$8</f>
      </c>
      <c r="U126" s="54"/>
      <c r="V126" s="28">
        <f>T126/U126</f>
      </c>
      <c r="W126" s="61">
        <f>A126</f>
        <v>0</v>
      </c>
      <c r="X126" s="45"/>
      <c r="Y126" s="45"/>
      <c r="Z126" s="85"/>
      <c r="AA126" s="45"/>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row>
    <row r="127" ht="15.25" customHeight="1">
      <c r="A127" s="45"/>
      <c r="B127" s="84"/>
      <c r="C127" s="69"/>
      <c r="D127" s="70">
        <f>($M$3-C127)/365</f>
      </c>
      <c r="E127" s="69"/>
      <c r="F127" s="54"/>
      <c r="G127" s="54"/>
      <c r="H127" s="51">
        <f>I127/G127</f>
      </c>
      <c r="I127" s="54"/>
      <c r="J127" s="51">
        <f>K127/G127</f>
      </c>
      <c r="K127" s="54"/>
      <c r="L127" s="70">
        <f>I127+K127</f>
        <v>0</v>
      </c>
      <c r="M127" s="51">
        <f>L127/G127</f>
      </c>
      <c r="N127" s="64">
        <f>L127/U127</f>
      </c>
      <c r="O127" s="80">
        <f>-G127*$G$4</f>
        <v>0</v>
      </c>
      <c r="P127" s="71"/>
      <c r="Q127" s="54"/>
      <c r="R127" s="66">
        <f>(G127*$G$3)+(I127*$I$6)+(K127*K124)+(L127*$L$6)+O127</f>
        <v>0</v>
      </c>
      <c r="S127" s="66">
        <f>R127*(VLOOKUP(D127,$X$5:$Y$18,1+1))</f>
      </c>
      <c r="T127" s="66">
        <f>S127/U127*$U$8</f>
      </c>
      <c r="U127" s="54"/>
      <c r="V127" s="28">
        <f>T127/U127</f>
      </c>
      <c r="W127" s="61">
        <f>A127</f>
        <v>0</v>
      </c>
      <c r="X127" s="45"/>
      <c r="Y127" s="45"/>
      <c r="Z127" s="85"/>
      <c r="AA127" s="45"/>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row>
    <row r="128" ht="15.25" customHeight="1">
      <c r="A128" s="45"/>
      <c r="B128" s="84"/>
      <c r="C128" s="69"/>
      <c r="D128" s="70">
        <f>($M$3-C128)/365</f>
      </c>
      <c r="E128" s="69"/>
      <c r="F128" s="54"/>
      <c r="G128" s="54"/>
      <c r="H128" s="51">
        <f>I128/G128</f>
      </c>
      <c r="I128" s="54"/>
      <c r="J128" s="51">
        <f>K128/G128</f>
      </c>
      <c r="K128" s="54"/>
      <c r="L128" s="70">
        <f>I128+K128</f>
        <v>0</v>
      </c>
      <c r="M128" s="51">
        <f>L128/G128</f>
      </c>
      <c r="N128" s="64">
        <f>L128/U128</f>
      </c>
      <c r="O128" s="80">
        <f>-G128*$G$4</f>
        <v>0</v>
      </c>
      <c r="P128" s="71"/>
      <c r="Q128" s="54"/>
      <c r="R128" s="66">
        <f>(G128*$G$3)+(I128*$I$6)+(K128*K125)+(L128*$L$6)+O128</f>
        <v>0</v>
      </c>
      <c r="S128" s="66">
        <f>R128*(VLOOKUP(D128,$X$5:$Y$18,1+1))</f>
      </c>
      <c r="T128" s="66">
        <f>S128/U128*$U$8</f>
      </c>
      <c r="U128" s="54"/>
      <c r="V128" s="28">
        <f>T128/U128</f>
      </c>
      <c r="W128" s="61">
        <f>A128</f>
        <v>0</v>
      </c>
      <c r="X128" s="45"/>
      <c r="Y128" s="45"/>
      <c r="Z128" s="85"/>
      <c r="AA128" s="45"/>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row>
    <row r="129" ht="15.25" customHeight="1">
      <c r="A129" s="45"/>
      <c r="B129" s="84"/>
      <c r="C129" s="69"/>
      <c r="D129" s="70">
        <f>($M$3-C129)/365</f>
      </c>
      <c r="E129" s="69"/>
      <c r="F129" s="54"/>
      <c r="G129" s="54"/>
      <c r="H129" s="51">
        <f>I129/G129</f>
      </c>
      <c r="I129" s="54"/>
      <c r="J129" s="51">
        <f>K129/G129</f>
      </c>
      <c r="K129" s="54"/>
      <c r="L129" s="70">
        <f>I129+K129</f>
        <v>0</v>
      </c>
      <c r="M129" s="51">
        <f>L129/G129</f>
      </c>
      <c r="N129" s="64">
        <f>L129/U129</f>
      </c>
      <c r="O129" s="80">
        <f>-G129*$G$4</f>
        <v>0</v>
      </c>
      <c r="P129" s="71"/>
      <c r="Q129" s="54"/>
      <c r="R129" s="66">
        <f>(G129*$G$3)+(I129*$I$6)+(K129*K126)+(L129*$L$6)+O129</f>
        <v>0</v>
      </c>
      <c r="S129" s="66">
        <f>R129*(VLOOKUP(D129,$X$5:$Y$18,1+1))</f>
      </c>
      <c r="T129" s="66">
        <f>S129/U129*$U$8</f>
      </c>
      <c r="U129" s="54"/>
      <c r="V129" s="28">
        <f>T129/U129</f>
      </c>
      <c r="W129" s="61">
        <f>A129</f>
        <v>0</v>
      </c>
      <c r="X129" s="45"/>
      <c r="Y129" s="45"/>
      <c r="Z129" s="85"/>
      <c r="AA129" s="45"/>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row>
    <row r="130" ht="15.25" customHeight="1">
      <c r="A130" s="45"/>
      <c r="B130" s="84"/>
      <c r="C130" s="69"/>
      <c r="D130" s="70">
        <f>($M$3-C130)/365</f>
      </c>
      <c r="E130" s="69"/>
      <c r="F130" s="54"/>
      <c r="G130" s="54"/>
      <c r="H130" s="51">
        <f>I130/G130</f>
      </c>
      <c r="I130" s="54"/>
      <c r="J130" s="51">
        <f>K130/G130</f>
      </c>
      <c r="K130" s="54"/>
      <c r="L130" s="70">
        <f>I130+K130</f>
        <v>0</v>
      </c>
      <c r="M130" s="51">
        <f>L130/G130</f>
      </c>
      <c r="N130" s="64">
        <f>L130/U130</f>
      </c>
      <c r="O130" s="80">
        <f>-G130*$G$4</f>
        <v>0</v>
      </c>
      <c r="P130" s="71"/>
      <c r="Q130" s="54"/>
      <c r="R130" s="66">
        <f>(G130*$G$3)+(I130*$I$6)+(K130*K127)+(L130*$L$6)+O130</f>
        <v>0</v>
      </c>
      <c r="S130" s="66">
        <f>R130*(VLOOKUP(D130,$X$5:$Y$18,1+1))</f>
      </c>
      <c r="T130" s="66">
        <f>S130/U130*$U$8</f>
      </c>
      <c r="U130" s="54"/>
      <c r="V130" s="28">
        <f>T130/U130</f>
      </c>
      <c r="W130" s="61">
        <f>A130</f>
        <v>0</v>
      </c>
      <c r="X130" s="45"/>
      <c r="Y130" s="45"/>
      <c r="Z130" s="85"/>
      <c r="AA130" s="45"/>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row>
    <row r="131" ht="15.25" customHeight="1">
      <c r="A131" s="45"/>
      <c r="B131" s="84"/>
      <c r="C131" s="69"/>
      <c r="D131" s="70">
        <f>($M$3-C131)/365</f>
      </c>
      <c r="E131" s="69"/>
      <c r="F131" s="54"/>
      <c r="G131" s="54"/>
      <c r="H131" s="51">
        <f>I131/G131</f>
      </c>
      <c r="I131" s="54"/>
      <c r="J131" s="51">
        <f>K131/G131</f>
      </c>
      <c r="K131" s="54"/>
      <c r="L131" s="70">
        <f>I131+K131</f>
        <v>0</v>
      </c>
      <c r="M131" s="51">
        <f>L131/G131</f>
      </c>
      <c r="N131" s="64">
        <f>L131/U131</f>
      </c>
      <c r="O131" s="80">
        <f>-G131*$G$4</f>
        <v>0</v>
      </c>
      <c r="P131" s="71"/>
      <c r="Q131" s="54"/>
      <c r="R131" s="66">
        <f>(G131*$G$3)+(I131*$I$6)+(K131*K128)+(L131*$L$6)+O131</f>
        <v>0</v>
      </c>
      <c r="S131" s="66">
        <f>R131*(VLOOKUP(D131,$X$5:$Y$18,1+1))</f>
      </c>
      <c r="T131" s="66">
        <f>S131/U131*$U$8</f>
      </c>
      <c r="U131" s="54"/>
      <c r="V131" s="28">
        <f>T131/U131</f>
      </c>
      <c r="W131" s="61">
        <f>A131</f>
        <v>0</v>
      </c>
      <c r="X131" s="45"/>
      <c r="Y131" s="45"/>
      <c r="Z131" s="85"/>
      <c r="AA131" s="45"/>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row>
    <row r="132" ht="15.25" customHeight="1">
      <c r="A132" s="45"/>
      <c r="B132" s="84"/>
      <c r="C132" s="69"/>
      <c r="D132" s="70">
        <f>($M$3-C132)/365</f>
      </c>
      <c r="E132" s="69"/>
      <c r="F132" s="54"/>
      <c r="G132" s="54"/>
      <c r="H132" s="51">
        <f>I132/G132</f>
      </c>
      <c r="I132" s="54"/>
      <c r="J132" s="51">
        <f>K132/G132</f>
      </c>
      <c r="K132" s="54"/>
      <c r="L132" s="70">
        <f>I132+K132</f>
        <v>0</v>
      </c>
      <c r="M132" s="51">
        <f>L132/G132</f>
      </c>
      <c r="N132" s="64">
        <f>L132/U132</f>
      </c>
      <c r="O132" s="80">
        <f>-G132*$G$4</f>
        <v>0</v>
      </c>
      <c r="P132" s="71"/>
      <c r="Q132" s="54"/>
      <c r="R132" s="66">
        <f>(G132*$G$3)+(I132*$I$6)+(K132*K129)+(L132*$L$6)+O132</f>
        <v>0</v>
      </c>
      <c r="S132" s="66">
        <f>R132*(VLOOKUP(D132,$X$5:$Y$18,1+1))</f>
      </c>
      <c r="T132" s="66">
        <f>S132/U132*$U$8</f>
      </c>
      <c r="U132" s="54"/>
      <c r="V132" s="28">
        <f>T132/U132</f>
      </c>
      <c r="W132" s="61">
        <f>A132</f>
        <v>0</v>
      </c>
      <c r="X132" s="45"/>
      <c r="Y132" s="45"/>
      <c r="Z132" s="85"/>
      <c r="AA132" s="45"/>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row>
    <row r="133" ht="15.25" customHeight="1">
      <c r="A133" s="45"/>
      <c r="B133" s="84"/>
      <c r="C133" s="69"/>
      <c r="D133" s="70">
        <f>($M$3-C133)/365</f>
      </c>
      <c r="E133" s="69"/>
      <c r="F133" s="54"/>
      <c r="G133" s="54"/>
      <c r="H133" s="51">
        <f>I133/G133</f>
      </c>
      <c r="I133" s="54"/>
      <c r="J133" s="51">
        <f>K133/G133</f>
      </c>
      <c r="K133" s="54"/>
      <c r="L133" s="70">
        <f>I133+K133</f>
        <v>0</v>
      </c>
      <c r="M133" s="51">
        <f>L133/G133</f>
      </c>
      <c r="N133" s="64">
        <f>L133/U133</f>
      </c>
      <c r="O133" s="80">
        <f>-G133*$G$4</f>
        <v>0</v>
      </c>
      <c r="P133" s="71"/>
      <c r="Q133" s="54"/>
      <c r="R133" s="66">
        <f>(G133*$G$3)+(I133*$I$6)+(K133*K130)+(L133*$L$6)+O133</f>
        <v>0</v>
      </c>
      <c r="S133" s="66">
        <f>R133*(VLOOKUP(D133,$X$5:$Y$18,1+1))</f>
      </c>
      <c r="T133" s="66">
        <f>S133/U133*$U$8</f>
      </c>
      <c r="U133" s="54"/>
      <c r="V133" s="28">
        <f>T133/U133</f>
      </c>
      <c r="W133" s="61">
        <f>A133</f>
        <v>0</v>
      </c>
      <c r="X133" s="45"/>
      <c r="Y133" s="45"/>
      <c r="Z133" s="85"/>
      <c r="AA133" s="45"/>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row>
    <row r="134" ht="15.25" customHeight="1">
      <c r="A134" s="45"/>
      <c r="B134" s="84"/>
      <c r="C134" s="69"/>
      <c r="D134" s="70">
        <f>($M$3-C134)/365</f>
      </c>
      <c r="E134" s="69"/>
      <c r="F134" s="54"/>
      <c r="G134" s="54"/>
      <c r="H134" s="51">
        <f>I134/G134</f>
      </c>
      <c r="I134" s="54"/>
      <c r="J134" s="51">
        <f>K134/G134</f>
      </c>
      <c r="K134" s="54"/>
      <c r="L134" s="70">
        <f>I134+K134</f>
        <v>0</v>
      </c>
      <c r="M134" s="51">
        <f>L134/G134</f>
      </c>
      <c r="N134" s="64">
        <f>L134/U134</f>
      </c>
      <c r="O134" s="80">
        <f>-G134*$G$4</f>
        <v>0</v>
      </c>
      <c r="P134" s="71"/>
      <c r="Q134" s="54"/>
      <c r="R134" s="66">
        <f>(G134*$G$3)+(I134*$I$6)+(K134*K131)+(L134*$L$6)+O134</f>
        <v>0</v>
      </c>
      <c r="S134" s="66">
        <f>R134*(VLOOKUP(D134,$X$5:$Y$18,1+1))</f>
      </c>
      <c r="T134" s="66">
        <f>S134/U134*$U$8</f>
      </c>
      <c r="U134" s="54"/>
      <c r="V134" s="28">
        <f>T134/U134</f>
      </c>
      <c r="W134" s="61">
        <f>A134</f>
        <v>0</v>
      </c>
      <c r="X134" s="45"/>
      <c r="Y134" s="45"/>
      <c r="Z134" s="85"/>
      <c r="AA134" s="45"/>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row>
    <row r="135" ht="15.25" customHeight="1">
      <c r="A135" s="45"/>
      <c r="B135" s="84"/>
      <c r="C135" s="69"/>
      <c r="D135" s="70">
        <f>($M$3-C135)/365</f>
      </c>
      <c r="E135" s="69"/>
      <c r="F135" s="54"/>
      <c r="G135" s="54"/>
      <c r="H135" s="51">
        <f>I135/G135</f>
      </c>
      <c r="I135" s="54"/>
      <c r="J135" s="51">
        <f>K135/G135</f>
      </c>
      <c r="K135" s="54"/>
      <c r="L135" s="70">
        <f>I135+K135</f>
        <v>0</v>
      </c>
      <c r="M135" s="51">
        <f>L135/G135</f>
      </c>
      <c r="N135" s="64">
        <f>L135/U135</f>
      </c>
      <c r="O135" s="80">
        <f>-G135*$G$4</f>
        <v>0</v>
      </c>
      <c r="P135" s="71"/>
      <c r="Q135" s="54"/>
      <c r="R135" s="66">
        <f>(G135*$G$3)+(I135*$I$6)+(K135*K132)+(L135*$L$6)+O135</f>
        <v>0</v>
      </c>
      <c r="S135" s="66">
        <f>R135*(VLOOKUP(D135,$X$5:$Y$18,1+1))</f>
      </c>
      <c r="T135" s="66">
        <f>S135/U135*$U$8</f>
      </c>
      <c r="U135" s="54"/>
      <c r="V135" s="28">
        <f>T135/U135</f>
      </c>
      <c r="W135" s="61">
        <f>A135</f>
        <v>0</v>
      </c>
      <c r="X135" s="45"/>
      <c r="Y135" s="45"/>
      <c r="Z135" s="85"/>
      <c r="AA135" s="45"/>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row>
    <row r="136" ht="15.25" customHeight="1">
      <c r="A136" s="45"/>
      <c r="B136" s="84"/>
      <c r="C136" s="69"/>
      <c r="D136" s="70">
        <f>($M$3-C136)/365</f>
      </c>
      <c r="E136" s="69"/>
      <c r="F136" s="54"/>
      <c r="G136" s="54"/>
      <c r="H136" s="51">
        <f>I136/G136</f>
      </c>
      <c r="I136" s="54"/>
      <c r="J136" s="51">
        <f>K136/G136</f>
      </c>
      <c r="K136" s="54"/>
      <c r="L136" s="70">
        <f>I136+K136</f>
        <v>0</v>
      </c>
      <c r="M136" s="51">
        <f>L136/G136</f>
      </c>
      <c r="N136" s="64">
        <f>L136/U136</f>
      </c>
      <c r="O136" s="80">
        <f>-G136*$G$4</f>
        <v>0</v>
      </c>
      <c r="P136" s="71"/>
      <c r="Q136" s="54"/>
      <c r="R136" s="66">
        <f>(G136*$G$3)+(I136*$I$6)+(K136*K133)+(L136*$L$6)+O136</f>
        <v>0</v>
      </c>
      <c r="S136" s="66">
        <f>R136*(VLOOKUP(D136,$X$5:$Y$18,1+1))</f>
      </c>
      <c r="T136" s="66">
        <f>S136/U136*$U$8</f>
      </c>
      <c r="U136" s="54"/>
      <c r="V136" s="28">
        <f>T136/U136</f>
      </c>
      <c r="W136" s="61">
        <f>A136</f>
        <v>0</v>
      </c>
      <c r="X136" s="45"/>
      <c r="Y136" s="45"/>
      <c r="Z136" s="85"/>
      <c r="AA136" s="45"/>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row>
    <row r="137" ht="15.25" customHeight="1">
      <c r="A137" s="45"/>
      <c r="B137" s="84"/>
      <c r="C137" s="69"/>
      <c r="D137" s="70">
        <f>($M$3-C137)/365</f>
      </c>
      <c r="E137" s="69"/>
      <c r="F137" s="54"/>
      <c r="G137" s="54"/>
      <c r="H137" s="51">
        <f>I137/G137</f>
      </c>
      <c r="I137" s="54"/>
      <c r="J137" s="51">
        <f>K137/G137</f>
      </c>
      <c r="K137" s="54"/>
      <c r="L137" s="70">
        <f>I137+K137</f>
        <v>0</v>
      </c>
      <c r="M137" s="51">
        <f>L137/G137</f>
      </c>
      <c r="N137" s="64">
        <f>L137/U137</f>
      </c>
      <c r="O137" s="80">
        <f>-G137*$G$4</f>
        <v>0</v>
      </c>
      <c r="P137" s="71"/>
      <c r="Q137" s="54"/>
      <c r="R137" s="66">
        <f>(G137*$G$3)+(I137*$I$6)+(K137*K134)+(L137*$L$6)+O137</f>
        <v>0</v>
      </c>
      <c r="S137" s="66">
        <f>R137*(VLOOKUP(D137,$X$5:$Y$18,1+1))</f>
      </c>
      <c r="T137" s="66">
        <f>S137/U137*$U$8</f>
      </c>
      <c r="U137" s="54"/>
      <c r="V137" s="28">
        <f>T137/U137</f>
      </c>
      <c r="W137" s="61">
        <f>A137</f>
        <v>0</v>
      </c>
      <c r="X137" s="45"/>
      <c r="Y137" s="45"/>
      <c r="Z137" s="85"/>
      <c r="AA137" s="45"/>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row>
    <row r="138" ht="15.25" customHeight="1">
      <c r="A138" s="45"/>
      <c r="B138" s="84"/>
      <c r="C138" s="69"/>
      <c r="D138" s="70">
        <f>($M$3-C138)/365</f>
      </c>
      <c r="E138" s="69"/>
      <c r="F138" s="54"/>
      <c r="G138" s="54"/>
      <c r="H138" s="51">
        <f>I138/G138</f>
      </c>
      <c r="I138" s="54"/>
      <c r="J138" s="51">
        <f>K138/G138</f>
      </c>
      <c r="K138" s="54"/>
      <c r="L138" s="70">
        <f>I138+K138</f>
        <v>0</v>
      </c>
      <c r="M138" s="51">
        <f>L138/G138</f>
      </c>
      <c r="N138" s="64">
        <f>L138/U138</f>
      </c>
      <c r="O138" s="80">
        <f>-G138*$G$4</f>
        <v>0</v>
      </c>
      <c r="P138" s="71"/>
      <c r="Q138" s="54"/>
      <c r="R138" s="66">
        <f>(G138*$G$3)+(I138*$I$6)+(K138*K135)+(L138*$L$6)+O138</f>
        <v>0</v>
      </c>
      <c r="S138" s="66">
        <f>R138*(VLOOKUP(D138,$X$5:$Y$18,1+1))</f>
      </c>
      <c r="T138" s="66">
        <f>S138/U138*$U$8</f>
      </c>
      <c r="U138" s="54"/>
      <c r="V138" s="28">
        <f>T138/U138</f>
      </c>
      <c r="W138" s="61">
        <f>A138</f>
        <v>0</v>
      </c>
      <c r="X138" s="45"/>
      <c r="Y138" s="45"/>
      <c r="Z138" s="85"/>
      <c r="AA138" s="45"/>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row>
    <row r="139" ht="15.25" customHeight="1">
      <c r="A139" s="45"/>
      <c r="B139" s="84"/>
      <c r="C139" s="69"/>
      <c r="D139" s="70">
        <f>($M$3-C139)/365</f>
      </c>
      <c r="E139" s="69"/>
      <c r="F139" s="54"/>
      <c r="G139" s="54"/>
      <c r="H139" s="51">
        <f>I139/G139</f>
      </c>
      <c r="I139" s="54"/>
      <c r="J139" s="51">
        <f>K139/G139</f>
      </c>
      <c r="K139" s="54"/>
      <c r="L139" s="70">
        <f>I139+K139</f>
        <v>0</v>
      </c>
      <c r="M139" s="51">
        <f>L139/G139</f>
      </c>
      <c r="N139" s="64">
        <f>L139/U139</f>
      </c>
      <c r="O139" s="80">
        <f>-G139*$G$4</f>
        <v>0</v>
      </c>
      <c r="P139" s="71"/>
      <c r="Q139" s="54"/>
      <c r="R139" s="66">
        <f>(G139*$G$3)+(I139*$I$6)+(K139*K136)+(L139*$L$6)+O139</f>
        <v>0</v>
      </c>
      <c r="S139" s="66">
        <f>R139*(VLOOKUP(D139,$X$5:$Y$18,1+1))</f>
      </c>
      <c r="T139" s="66">
        <f>S139/U139*$U$8</f>
      </c>
      <c r="U139" s="54"/>
      <c r="V139" s="28">
        <f>T139/U139</f>
      </c>
      <c r="W139" s="61">
        <f>A139</f>
        <v>0</v>
      </c>
      <c r="X139" s="45"/>
      <c r="Y139" s="45"/>
      <c r="Z139" s="85"/>
      <c r="AA139" s="45"/>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row>
    <row r="140" ht="15.25" customHeight="1">
      <c r="A140" s="45"/>
      <c r="B140" s="84"/>
      <c r="C140" s="69"/>
      <c r="D140" s="70">
        <f>($M$3-C140)/365</f>
      </c>
      <c r="E140" s="69"/>
      <c r="F140" s="54"/>
      <c r="G140" s="54"/>
      <c r="H140" s="51">
        <f>I140/G140</f>
      </c>
      <c r="I140" s="54"/>
      <c r="J140" s="51">
        <f>K140/G140</f>
      </c>
      <c r="K140" s="54"/>
      <c r="L140" s="70">
        <f>I140+K140</f>
        <v>0</v>
      </c>
      <c r="M140" s="51">
        <f>L140/G140</f>
      </c>
      <c r="N140" s="64">
        <f>L140/U140</f>
      </c>
      <c r="O140" s="80">
        <f>-G140*$G$4</f>
        <v>0</v>
      </c>
      <c r="P140" s="71"/>
      <c r="Q140" s="54"/>
      <c r="R140" s="66">
        <f>(G140*$G$3)+(I140*$I$6)+(K140*K137)+(L140*$L$6)+O140</f>
        <v>0</v>
      </c>
      <c r="S140" s="66">
        <f>R140*(VLOOKUP(D140,$X$5:$Y$18,1+1))</f>
      </c>
      <c r="T140" s="66">
        <f>S140/U140*$U$8</f>
      </c>
      <c r="U140" s="54"/>
      <c r="V140" s="28">
        <f>T140/U140</f>
      </c>
      <c r="W140" s="61">
        <f>A140</f>
        <v>0</v>
      </c>
      <c r="X140" s="45"/>
      <c r="Y140" s="45"/>
      <c r="Z140" s="85"/>
      <c r="AA140" s="45"/>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row>
    <row r="141" ht="15.25" customHeight="1">
      <c r="A141" s="45"/>
      <c r="B141" s="84"/>
      <c r="C141" s="69"/>
      <c r="D141" s="70">
        <f>($M$3-C141)/365</f>
      </c>
      <c r="E141" s="69"/>
      <c r="F141" s="54"/>
      <c r="G141" s="54"/>
      <c r="H141" s="51">
        <f>I141/G141</f>
      </c>
      <c r="I141" s="54"/>
      <c r="J141" s="51">
        <f>K141/G141</f>
      </c>
      <c r="K141" s="54"/>
      <c r="L141" s="70">
        <f>I141+K141</f>
        <v>0</v>
      </c>
      <c r="M141" s="51">
        <f>L141/G141</f>
      </c>
      <c r="N141" s="64">
        <f>L141/U141</f>
      </c>
      <c r="O141" s="80">
        <f>-G141*$G$4</f>
        <v>0</v>
      </c>
      <c r="P141" s="71"/>
      <c r="Q141" s="54"/>
      <c r="R141" s="66">
        <f>(G141*$G$3)+(I141*$I$6)+(K141*K138)+(L141*$L$6)+O141</f>
        <v>0</v>
      </c>
      <c r="S141" s="66">
        <f>R141*(VLOOKUP(D141,$X$5:$Y$18,1+1))</f>
      </c>
      <c r="T141" s="66">
        <f>S141/U141*$U$8</f>
      </c>
      <c r="U141" s="54"/>
      <c r="V141" s="28">
        <f>T141/U141</f>
      </c>
      <c r="W141" s="61">
        <f>A141</f>
        <v>0</v>
      </c>
      <c r="X141" s="45"/>
      <c r="Y141" s="45"/>
      <c r="Z141" s="85"/>
      <c r="AA141" s="45"/>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row>
    <row r="142" ht="15.25" customHeight="1">
      <c r="A142" s="45"/>
      <c r="B142" s="84"/>
      <c r="C142" s="69"/>
      <c r="D142" s="70">
        <f>($M$3-C142)/365</f>
      </c>
      <c r="E142" s="69"/>
      <c r="F142" s="54"/>
      <c r="G142" s="54"/>
      <c r="H142" s="51">
        <f>I142/G142</f>
      </c>
      <c r="I142" s="54"/>
      <c r="J142" s="51">
        <f>K142/G142</f>
      </c>
      <c r="K142" s="54"/>
      <c r="L142" s="70">
        <f>I142+K142</f>
        <v>0</v>
      </c>
      <c r="M142" s="51">
        <f>L142/G142</f>
      </c>
      <c r="N142" s="64">
        <f>L142/U142</f>
      </c>
      <c r="O142" s="80">
        <f>-G142*$G$4</f>
        <v>0</v>
      </c>
      <c r="P142" s="71"/>
      <c r="Q142" s="54"/>
      <c r="R142" s="66">
        <f>(G142*$G$3)+(I142*$I$6)+(K142*K139)+(L142*$L$6)+O142</f>
        <v>0</v>
      </c>
      <c r="S142" s="66">
        <f>R142*(VLOOKUP(D142,$X$5:$Y$18,1+1))</f>
      </c>
      <c r="T142" s="66">
        <f>S142/U142*$U$8</f>
      </c>
      <c r="U142" s="54"/>
      <c r="V142" s="28">
        <f>T142/U142</f>
      </c>
      <c r="W142" s="61">
        <f>A142</f>
        <v>0</v>
      </c>
      <c r="X142" s="45"/>
      <c r="Y142" s="45"/>
      <c r="Z142" s="85"/>
      <c r="AA142" s="45"/>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row>
    <row r="143" ht="15.25" customHeight="1">
      <c r="A143" s="45"/>
      <c r="B143" s="84"/>
      <c r="C143" s="69"/>
      <c r="D143" s="70">
        <f>($M$3-C143)/365</f>
      </c>
      <c r="E143" s="69"/>
      <c r="F143" s="54"/>
      <c r="G143" s="54"/>
      <c r="H143" s="51">
        <f>I143/G143</f>
      </c>
      <c r="I143" s="54"/>
      <c r="J143" s="51">
        <f>K143/G143</f>
      </c>
      <c r="K143" s="54"/>
      <c r="L143" s="70">
        <f>I143+K143</f>
        <v>0</v>
      </c>
      <c r="M143" s="51">
        <f>L143/G143</f>
      </c>
      <c r="N143" s="64">
        <f>L143/U143</f>
      </c>
      <c r="O143" s="80">
        <f>-G143*$G$4</f>
        <v>0</v>
      </c>
      <c r="P143" s="71"/>
      <c r="Q143" s="54"/>
      <c r="R143" s="66">
        <f>(G143*$G$3)+(I143*$I$6)+(K143*K140)+(L143*$L$6)+O143</f>
        <v>0</v>
      </c>
      <c r="S143" s="66">
        <f>R143*(VLOOKUP(D143,$X$5:$Y$18,1+1))</f>
      </c>
      <c r="T143" s="66">
        <f>S143/U143*$U$8</f>
      </c>
      <c r="U143" s="54"/>
      <c r="V143" s="28">
        <f>T143/U143</f>
      </c>
      <c r="W143" s="61">
        <f>A143</f>
        <v>0</v>
      </c>
      <c r="X143" s="45"/>
      <c r="Y143" s="45"/>
      <c r="Z143" s="85"/>
      <c r="AA143" s="45"/>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row>
    <row r="144" ht="15.25" customHeight="1">
      <c r="A144" s="45"/>
      <c r="B144" s="84"/>
      <c r="C144" s="69"/>
      <c r="D144" s="70">
        <f>($M$3-C144)/365</f>
      </c>
      <c r="E144" s="69"/>
      <c r="F144" s="54"/>
      <c r="G144" s="54"/>
      <c r="H144" s="51">
        <f>I144/G144</f>
      </c>
      <c r="I144" s="54"/>
      <c r="J144" s="51">
        <f>K144/G144</f>
      </c>
      <c r="K144" s="54"/>
      <c r="L144" s="70">
        <f>I144+K144</f>
        <v>0</v>
      </c>
      <c r="M144" s="51">
        <f>L144/G144</f>
      </c>
      <c r="N144" s="64">
        <f>L144/U144</f>
      </c>
      <c r="O144" s="80">
        <f>-G144*$G$4</f>
        <v>0</v>
      </c>
      <c r="P144" s="71"/>
      <c r="Q144" s="54"/>
      <c r="R144" s="66">
        <f>(G144*$G$3)+(I144*$I$6)+(K144*K141)+(L144*$L$6)+O144</f>
        <v>0</v>
      </c>
      <c r="S144" s="66">
        <f>R144*(VLOOKUP(D144,$X$5:$Y$18,1+1))</f>
      </c>
      <c r="T144" s="66">
        <f>S144/U144*$U$8</f>
      </c>
      <c r="U144" s="54"/>
      <c r="V144" s="28">
        <f>T144/U144</f>
      </c>
      <c r="W144" s="61">
        <f>A144</f>
        <v>0</v>
      </c>
      <c r="X144" s="45"/>
      <c r="Y144" s="45"/>
      <c r="Z144" s="85"/>
      <c r="AA144" s="45"/>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row>
    <row r="145" ht="15.25" customHeight="1">
      <c r="A145" s="45"/>
      <c r="B145" s="84"/>
      <c r="C145" s="69"/>
      <c r="D145" s="70">
        <f>($M$3-C145)/365</f>
      </c>
      <c r="E145" s="69"/>
      <c r="F145" s="54"/>
      <c r="G145" s="54"/>
      <c r="H145" s="51">
        <f>I145/G145</f>
      </c>
      <c r="I145" s="54"/>
      <c r="J145" s="51">
        <f>K145/G145</f>
      </c>
      <c r="K145" s="54"/>
      <c r="L145" s="70">
        <f>I145+K145</f>
        <v>0</v>
      </c>
      <c r="M145" s="51">
        <f>L145/G145</f>
      </c>
      <c r="N145" s="64">
        <f>L145/U145</f>
      </c>
      <c r="O145" s="80">
        <f>-G145*$G$4</f>
        <v>0</v>
      </c>
      <c r="P145" s="71"/>
      <c r="Q145" s="54"/>
      <c r="R145" s="66">
        <f>(G145*$G$3)+(I145*$I$6)+(K145*K142)+(L145*$L$6)+O145</f>
        <v>0</v>
      </c>
      <c r="S145" s="66">
        <f>R145*(VLOOKUP(D145,$X$5:$Y$18,1+1))</f>
      </c>
      <c r="T145" s="66">
        <f>S145/U145*$U$8</f>
      </c>
      <c r="U145" s="54"/>
      <c r="V145" s="28">
        <f>T145/U145</f>
      </c>
      <c r="W145" s="61">
        <f>A145</f>
        <v>0</v>
      </c>
      <c r="X145" s="45"/>
      <c r="Y145" s="45"/>
      <c r="Z145" s="85"/>
      <c r="AA145" s="45"/>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row>
    <row r="146" ht="15.25" customHeight="1">
      <c r="A146" s="45"/>
      <c r="B146" s="84"/>
      <c r="C146" s="69"/>
      <c r="D146" s="70">
        <f>($M$3-C146)/365</f>
      </c>
      <c r="E146" s="69"/>
      <c r="F146" s="54"/>
      <c r="G146" s="54"/>
      <c r="H146" s="51">
        <f>I146/G146</f>
      </c>
      <c r="I146" s="54"/>
      <c r="J146" s="51">
        <f>K146/G146</f>
      </c>
      <c r="K146" s="54"/>
      <c r="L146" s="70">
        <f>I146+K146</f>
        <v>0</v>
      </c>
      <c r="M146" s="51">
        <f>L146/G146</f>
      </c>
      <c r="N146" s="64">
        <f>L146/U146</f>
      </c>
      <c r="O146" s="80">
        <f>-G146*$G$4</f>
        <v>0</v>
      </c>
      <c r="P146" s="71"/>
      <c r="Q146" s="54"/>
      <c r="R146" s="66">
        <f>(G146*$G$3)+(I146*$I$6)+(K146*K143)+(L146*$L$6)+O146</f>
        <v>0</v>
      </c>
      <c r="S146" s="66">
        <f>R146*(VLOOKUP(D146,$X$5:$Y$18,1+1))</f>
      </c>
      <c r="T146" s="66">
        <f>S146/U146*$U$8</f>
      </c>
      <c r="U146" s="54"/>
      <c r="V146" s="28">
        <f>T146/U146</f>
      </c>
      <c r="W146" s="61">
        <f>A146</f>
        <v>0</v>
      </c>
      <c r="X146" s="45"/>
      <c r="Y146" s="45"/>
      <c r="Z146" s="85"/>
      <c r="AA146" s="45"/>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row>
    <row r="147" ht="15.25" customHeight="1">
      <c r="A147" s="45"/>
      <c r="B147" s="84"/>
      <c r="C147" s="69"/>
      <c r="D147" s="70">
        <f>($M$3-C147)/365</f>
      </c>
      <c r="E147" s="69"/>
      <c r="F147" s="54"/>
      <c r="G147" s="54"/>
      <c r="H147" s="51">
        <f>I147/G147</f>
      </c>
      <c r="I147" s="54"/>
      <c r="J147" s="51">
        <f>K147/G147</f>
      </c>
      <c r="K147" s="54"/>
      <c r="L147" s="70">
        <f>I147+K147</f>
        <v>0</v>
      </c>
      <c r="M147" s="51">
        <f>L147/G147</f>
      </c>
      <c r="N147" s="64">
        <f>L147/U147</f>
      </c>
      <c r="O147" s="80">
        <f>-G147*$G$4</f>
        <v>0</v>
      </c>
      <c r="P147" s="71"/>
      <c r="Q147" s="54"/>
      <c r="R147" s="66">
        <f>(G147*$G$3)+(I147*$I$6)+(K147*K144)+(L147*$L$6)+O147</f>
        <v>0</v>
      </c>
      <c r="S147" s="66">
        <f>R147*(VLOOKUP(D147,$X$5:$Y$18,1+1))</f>
      </c>
      <c r="T147" s="66">
        <f>S147/U147*$U$8</f>
      </c>
      <c r="U147" s="54"/>
      <c r="V147" s="28">
        <f>T147/U147</f>
      </c>
      <c r="W147" s="61">
        <f>A147</f>
        <v>0</v>
      </c>
      <c r="X147" s="45"/>
      <c r="Y147" s="45"/>
      <c r="Z147" s="85"/>
      <c r="AA147" s="45"/>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row>
    <row r="148" ht="15.25" customHeight="1">
      <c r="A148" s="45"/>
      <c r="B148" s="84"/>
      <c r="C148" s="69"/>
      <c r="D148" s="70">
        <f>($M$3-C148)/365</f>
      </c>
      <c r="E148" s="69"/>
      <c r="F148" s="54"/>
      <c r="G148" s="54"/>
      <c r="H148" s="51">
        <f>I148/G148</f>
      </c>
      <c r="I148" s="54"/>
      <c r="J148" s="51">
        <f>K148/G148</f>
      </c>
      <c r="K148" s="54"/>
      <c r="L148" s="70">
        <f>I148+K148</f>
        <v>0</v>
      </c>
      <c r="M148" s="51">
        <f>L148/G148</f>
      </c>
      <c r="N148" s="64">
        <f>L148/U148</f>
      </c>
      <c r="O148" s="80">
        <f>-G148*$G$4</f>
        <v>0</v>
      </c>
      <c r="P148" s="71"/>
      <c r="Q148" s="54"/>
      <c r="R148" s="66">
        <f>(G148*$G$3)+(I148*$I$6)+(K148*K145)+(L148*$L$6)+O148</f>
        <v>0</v>
      </c>
      <c r="S148" s="66">
        <f>R148*(VLOOKUP(D148,$X$5:$Y$18,1+1))</f>
      </c>
      <c r="T148" s="66">
        <f>S148/U148*$U$8</f>
      </c>
      <c r="U148" s="54"/>
      <c r="V148" s="28">
        <f>T148/U148</f>
      </c>
      <c r="W148" s="61">
        <f>A148</f>
        <v>0</v>
      </c>
      <c r="X148" s="45"/>
      <c r="Y148" s="45"/>
      <c r="Z148" s="85"/>
      <c r="AA148" s="45"/>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row>
    <row r="149" ht="15.25" customHeight="1">
      <c r="A149" s="45"/>
      <c r="B149" s="84"/>
      <c r="C149" s="69"/>
      <c r="D149" s="70">
        <f>($M$3-C149)/365</f>
      </c>
      <c r="E149" s="69"/>
      <c r="F149" s="54"/>
      <c r="G149" s="54"/>
      <c r="H149" s="51">
        <f>I149/G149</f>
      </c>
      <c r="I149" s="54"/>
      <c r="J149" s="51">
        <f>K149/G149</f>
      </c>
      <c r="K149" s="54"/>
      <c r="L149" s="70">
        <f>I149+K149</f>
        <v>0</v>
      </c>
      <c r="M149" s="51">
        <f>L149/G149</f>
      </c>
      <c r="N149" s="64">
        <f>L149/U149</f>
      </c>
      <c r="O149" s="80">
        <f>-G149*$G$4</f>
        <v>0</v>
      </c>
      <c r="P149" s="71"/>
      <c r="Q149" s="54"/>
      <c r="R149" s="66">
        <f>(G149*$G$3)+(I149*$I$6)+(K149*K146)+(L149*$L$6)+O149</f>
        <v>0</v>
      </c>
      <c r="S149" s="66">
        <f>R149*(VLOOKUP(D149,$X$5:$Y$18,1+1))</f>
      </c>
      <c r="T149" s="66">
        <f>S149/U149*$U$8</f>
      </c>
      <c r="U149" s="54"/>
      <c r="V149" s="28">
        <f>T149/U149</f>
      </c>
      <c r="W149" s="61">
        <f>A149</f>
        <v>0</v>
      </c>
      <c r="X149" s="45"/>
      <c r="Y149" s="45"/>
      <c r="Z149" s="85"/>
      <c r="AA149" s="45"/>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row>
    <row r="150" ht="15.25" customHeight="1">
      <c r="A150" s="45"/>
      <c r="B150" s="84"/>
      <c r="C150" s="69"/>
      <c r="D150" s="70">
        <f>($M$3-C150)/365</f>
      </c>
      <c r="E150" s="69"/>
      <c r="F150" s="54"/>
      <c r="G150" s="54"/>
      <c r="H150" s="51">
        <f>I150/G150</f>
      </c>
      <c r="I150" s="54"/>
      <c r="J150" s="51">
        <f>K150/G150</f>
      </c>
      <c r="K150" s="54"/>
      <c r="L150" s="70">
        <f>I150+K150</f>
        <v>0</v>
      </c>
      <c r="M150" s="51">
        <f>L150/G150</f>
      </c>
      <c r="N150" s="64">
        <f>L150/U150</f>
      </c>
      <c r="O150" s="80">
        <f>-G150*$G$4</f>
        <v>0</v>
      </c>
      <c r="P150" s="71"/>
      <c r="Q150" s="54"/>
      <c r="R150" s="66">
        <f>(G150*$G$3)+(I150*$I$6)+(K150*K147)+(L150*$L$6)+O150</f>
        <v>0</v>
      </c>
      <c r="S150" s="66">
        <f>R150*(VLOOKUP(D150,$X$5:$Y$18,1+1))</f>
      </c>
      <c r="T150" s="66">
        <f>S150/U150*$U$8</f>
      </c>
      <c r="U150" s="54"/>
      <c r="V150" s="28">
        <f>T150/U150</f>
      </c>
      <c r="W150" s="61">
        <f>A150</f>
        <v>0</v>
      </c>
      <c r="X150" s="45"/>
      <c r="Y150" s="45"/>
      <c r="Z150" s="85"/>
      <c r="AA150" s="45"/>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row>
    <row r="151" ht="15.25" customHeight="1">
      <c r="A151" s="45"/>
      <c r="B151" s="84"/>
      <c r="C151" s="69"/>
      <c r="D151" s="70">
        <f>($M$3-C151)/365</f>
      </c>
      <c r="E151" s="69"/>
      <c r="F151" s="54"/>
      <c r="G151" s="54"/>
      <c r="H151" s="51">
        <f>I151/G151</f>
      </c>
      <c r="I151" s="54"/>
      <c r="J151" s="51">
        <f>K151/G151</f>
      </c>
      <c r="K151" s="54"/>
      <c r="L151" s="70">
        <f>I151+K151</f>
        <v>0</v>
      </c>
      <c r="M151" s="51">
        <f>L151/G151</f>
      </c>
      <c r="N151" s="64">
        <f>L151/U151</f>
      </c>
      <c r="O151" s="80">
        <f>-G151*$G$4</f>
        <v>0</v>
      </c>
      <c r="P151" s="71"/>
      <c r="Q151" s="54"/>
      <c r="R151" s="66">
        <f>(G151*$G$3)+(I151*$I$6)+(K151*K148)+(L151*$L$6)+O151</f>
        <v>0</v>
      </c>
      <c r="S151" s="66">
        <f>R151*(VLOOKUP(D151,$X$5:$Y$18,1+1))</f>
      </c>
      <c r="T151" s="66">
        <f>S151/U151*$U$8</f>
      </c>
      <c r="U151" s="54"/>
      <c r="V151" s="28">
        <f>T151/U151</f>
      </c>
      <c r="W151" s="61">
        <f>A151</f>
        <v>0</v>
      </c>
      <c r="X151" s="45"/>
      <c r="Y151" s="45"/>
      <c r="Z151" s="85"/>
      <c r="AA151" s="45"/>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row>
    <row r="152" ht="15.25" customHeight="1">
      <c r="A152" s="45"/>
      <c r="B152" s="84"/>
      <c r="C152" s="69"/>
      <c r="D152" s="70">
        <f>($M$3-C152)/365</f>
      </c>
      <c r="E152" s="69"/>
      <c r="F152" s="54"/>
      <c r="G152" s="54"/>
      <c r="H152" s="51">
        <f>I152/G152</f>
      </c>
      <c r="I152" s="54"/>
      <c r="J152" s="51">
        <f>K152/G152</f>
      </c>
      <c r="K152" s="54"/>
      <c r="L152" s="70">
        <f>I152+K152</f>
        <v>0</v>
      </c>
      <c r="M152" s="51">
        <f>L152/G152</f>
      </c>
      <c r="N152" s="64">
        <f>L152/U152</f>
      </c>
      <c r="O152" s="80">
        <f>-G152*$G$4</f>
        <v>0</v>
      </c>
      <c r="P152" s="71"/>
      <c r="Q152" s="54"/>
      <c r="R152" s="66">
        <f>(G152*$G$3)+(I152*$I$6)+(K152*K149)+(L152*$L$6)+O152</f>
        <v>0</v>
      </c>
      <c r="S152" s="66">
        <f>R152*(VLOOKUP(D152,$X$5:$Y$18,1+1))</f>
      </c>
      <c r="T152" s="66">
        <f>S152/U152*$U$8</f>
      </c>
      <c r="U152" s="54"/>
      <c r="V152" s="28">
        <f>T152/U152</f>
      </c>
      <c r="W152" s="61">
        <f>A152</f>
        <v>0</v>
      </c>
      <c r="X152" s="45"/>
      <c r="Y152" s="45"/>
      <c r="Z152" s="85"/>
      <c r="AA152" s="45"/>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row>
    <row r="153" ht="15.25" customHeight="1">
      <c r="A153" s="45"/>
      <c r="B153" s="84"/>
      <c r="C153" s="69"/>
      <c r="D153" s="70">
        <f>($M$3-C153)/365</f>
      </c>
      <c r="E153" s="69"/>
      <c r="F153" s="54"/>
      <c r="G153" s="54"/>
      <c r="H153" s="51">
        <f>I153/G153</f>
      </c>
      <c r="I153" s="54"/>
      <c r="J153" s="51">
        <f>K153/G153</f>
      </c>
      <c r="K153" s="54"/>
      <c r="L153" s="70">
        <f>I153+K153</f>
        <v>0</v>
      </c>
      <c r="M153" s="51">
        <f>L153/G153</f>
      </c>
      <c r="N153" s="64">
        <f>L153/U153</f>
      </c>
      <c r="O153" s="80">
        <f>-G153*$G$4</f>
        <v>0</v>
      </c>
      <c r="P153" s="71"/>
      <c r="Q153" s="54"/>
      <c r="R153" s="66">
        <f>(G153*$G$3)+(I153*$I$6)+(K153*K150)+(L153*$L$6)+O153</f>
        <v>0</v>
      </c>
      <c r="S153" s="66">
        <f>R153*(VLOOKUP(D153,$X$5:$Y$18,1+1))</f>
      </c>
      <c r="T153" s="66">
        <f>S153/U153*$U$8</f>
      </c>
      <c r="U153" s="54"/>
      <c r="V153" s="28">
        <f>T153/U153</f>
      </c>
      <c r="W153" s="61">
        <f>A153</f>
        <v>0</v>
      </c>
      <c r="X153" s="45"/>
      <c r="Y153" s="45"/>
      <c r="Z153" s="85"/>
      <c r="AA153" s="45"/>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row>
    <row r="154" ht="15.25" customHeight="1">
      <c r="A154" s="45"/>
      <c r="B154" s="84"/>
      <c r="C154" s="69"/>
      <c r="D154" s="70">
        <f>($M$3-C154)/365</f>
      </c>
      <c r="E154" s="69"/>
      <c r="F154" s="54"/>
      <c r="G154" s="54"/>
      <c r="H154" s="51">
        <f>I154/G154</f>
      </c>
      <c r="I154" s="54"/>
      <c r="J154" s="51">
        <f>K154/G154</f>
      </c>
      <c r="K154" s="54"/>
      <c r="L154" s="70">
        <f>I154+K154</f>
        <v>0</v>
      </c>
      <c r="M154" s="51">
        <f>L154/G154</f>
      </c>
      <c r="N154" s="64">
        <f>L154/U154</f>
      </c>
      <c r="O154" s="80">
        <f>-G154*$G$4</f>
        <v>0</v>
      </c>
      <c r="P154" s="71"/>
      <c r="Q154" s="54"/>
      <c r="R154" s="66">
        <f>(G154*$G$3)+(I154*$I$6)+(K154*K151)+(L154*$L$6)+O154</f>
        <v>0</v>
      </c>
      <c r="S154" s="66">
        <f>R154*(VLOOKUP(D154,$X$5:$Y$18,1+1))</f>
      </c>
      <c r="T154" s="66">
        <f>S154/U154*$U$8</f>
      </c>
      <c r="U154" s="54"/>
      <c r="V154" s="28">
        <f>T154/U154</f>
      </c>
      <c r="W154" s="61">
        <f>A154</f>
        <v>0</v>
      </c>
      <c r="X154" s="45"/>
      <c r="Y154" s="45"/>
      <c r="Z154" s="85"/>
      <c r="AA154" s="45"/>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row>
    <row r="155" ht="15.25" customHeight="1">
      <c r="A155" s="45"/>
      <c r="B155" s="84"/>
      <c r="C155" s="69"/>
      <c r="D155" s="70">
        <f>($M$3-C155)/365</f>
      </c>
      <c r="E155" s="69"/>
      <c r="F155" s="54"/>
      <c r="G155" s="54"/>
      <c r="H155" s="51">
        <f>I155/G155</f>
      </c>
      <c r="I155" s="54"/>
      <c r="J155" s="51">
        <f>K155/G155</f>
      </c>
      <c r="K155" s="54"/>
      <c r="L155" s="70">
        <f>I155+K155</f>
        <v>0</v>
      </c>
      <c r="M155" s="51">
        <f>L155/G155</f>
      </c>
      <c r="N155" s="64">
        <f>L155/U155</f>
      </c>
      <c r="O155" s="80">
        <f>-G155*$G$4</f>
        <v>0</v>
      </c>
      <c r="P155" s="71"/>
      <c r="Q155" s="54"/>
      <c r="R155" s="66">
        <f>(G155*$G$3)+(I155*$I$6)+(K155*K152)+(L155*$L$6)+O155</f>
        <v>0</v>
      </c>
      <c r="S155" s="66">
        <f>R155*(VLOOKUP(D155,$X$5:$Y$18,1+1))</f>
      </c>
      <c r="T155" s="66">
        <f>S155/U155*$U$8</f>
      </c>
      <c r="U155" s="54"/>
      <c r="V155" s="28">
        <f>T155/U155</f>
      </c>
      <c r="W155" s="61">
        <f>A155</f>
        <v>0</v>
      </c>
      <c r="X155" s="45"/>
      <c r="Y155" s="45"/>
      <c r="Z155" s="85"/>
      <c r="AA155" s="45"/>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row>
    <row r="156" ht="15.25" customHeight="1">
      <c r="A156" s="45"/>
      <c r="B156" s="84"/>
      <c r="C156" s="69"/>
      <c r="D156" s="70">
        <f>($M$3-C156)/365</f>
      </c>
      <c r="E156" s="69"/>
      <c r="F156" s="54"/>
      <c r="G156" s="54"/>
      <c r="H156" s="51">
        <f>I156/G156</f>
      </c>
      <c r="I156" s="54"/>
      <c r="J156" s="51">
        <f>K156/G156</f>
      </c>
      <c r="K156" s="54"/>
      <c r="L156" s="70">
        <f>I156+K156</f>
        <v>0</v>
      </c>
      <c r="M156" s="51">
        <f>L156/G156</f>
      </c>
      <c r="N156" s="64">
        <f>L156/U156</f>
      </c>
      <c r="O156" s="80">
        <f>-G156*$G$4</f>
        <v>0</v>
      </c>
      <c r="P156" s="71"/>
      <c r="Q156" s="54"/>
      <c r="R156" s="66">
        <f>(G156*$G$3)+(I156*$I$6)+(K156*K153)+(L156*$L$6)+O156</f>
        <v>0</v>
      </c>
      <c r="S156" s="66">
        <f>R156*(VLOOKUP(D156,$X$5:$Y$18,1+1))</f>
      </c>
      <c r="T156" s="66">
        <f>S156/U156*$U$8</f>
      </c>
      <c r="U156" s="54"/>
      <c r="V156" s="28">
        <f>T156/U156</f>
      </c>
      <c r="W156" s="61">
        <f>A156</f>
        <v>0</v>
      </c>
      <c r="X156" s="45"/>
      <c r="Y156" s="45"/>
      <c r="Z156" s="85"/>
      <c r="AA156" s="45"/>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row>
    <row r="157" ht="15.25" customHeight="1">
      <c r="A157" s="45"/>
      <c r="B157" s="84"/>
      <c r="C157" s="69"/>
      <c r="D157" s="70">
        <f>($M$3-C157)/365</f>
      </c>
      <c r="E157" s="69"/>
      <c r="F157" s="54"/>
      <c r="G157" s="54"/>
      <c r="H157" s="51">
        <f>I157/G157</f>
      </c>
      <c r="I157" s="54"/>
      <c r="J157" s="51">
        <f>K157/G157</f>
      </c>
      <c r="K157" s="54"/>
      <c r="L157" s="70">
        <f>I157+K157</f>
        <v>0</v>
      </c>
      <c r="M157" s="51">
        <f>L157/G157</f>
      </c>
      <c r="N157" s="64">
        <f>L157/U157</f>
      </c>
      <c r="O157" s="80">
        <f>-G157*$G$4</f>
        <v>0</v>
      </c>
      <c r="P157" s="71"/>
      <c r="Q157" s="54"/>
      <c r="R157" s="66">
        <f>(G157*$G$3)+(I157*$I$6)+(K157*K154)+(L157*$L$6)+O157</f>
        <v>0</v>
      </c>
      <c r="S157" s="66">
        <f>R157*(VLOOKUP(D157,$X$5:$Y$18,1+1))</f>
      </c>
      <c r="T157" s="66">
        <f>S157/U157*$U$8</f>
      </c>
      <c r="U157" s="54"/>
      <c r="V157" s="28">
        <f>T157/U157</f>
      </c>
      <c r="W157" s="61">
        <f>A157</f>
        <v>0</v>
      </c>
      <c r="X157" s="45"/>
      <c r="Y157" s="45"/>
      <c r="Z157" s="85"/>
      <c r="AA157" s="45"/>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row>
    <row r="158" ht="15.25" customHeight="1">
      <c r="A158" s="45"/>
      <c r="B158" s="84"/>
      <c r="C158" s="69"/>
      <c r="D158" s="70">
        <f>($M$3-C158)/365</f>
      </c>
      <c r="E158" s="69"/>
      <c r="F158" s="54"/>
      <c r="G158" s="54"/>
      <c r="H158" s="51">
        <f>I158/G158</f>
      </c>
      <c r="I158" s="54"/>
      <c r="J158" s="51">
        <f>K158/G158</f>
      </c>
      <c r="K158" s="54"/>
      <c r="L158" s="70">
        <f>I158+K158</f>
        <v>0</v>
      </c>
      <c r="M158" s="51">
        <f>L158/G158</f>
      </c>
      <c r="N158" s="64">
        <f>L158/U158</f>
      </c>
      <c r="O158" s="80">
        <f>-G158*$G$4</f>
        <v>0</v>
      </c>
      <c r="P158" s="71"/>
      <c r="Q158" s="54"/>
      <c r="R158" s="66">
        <f>(G158*$G$3)+(I158*$I$6)+(K158*K155)+(L158*$L$6)+O158</f>
        <v>0</v>
      </c>
      <c r="S158" s="66">
        <f>R158*(VLOOKUP(D158,$X$5:$Y$18,1+1))</f>
      </c>
      <c r="T158" s="66">
        <f>S158/U158*$U$8</f>
      </c>
      <c r="U158" s="54"/>
      <c r="V158" s="28">
        <f>T158/U158</f>
      </c>
      <c r="W158" s="61">
        <f>A158</f>
        <v>0</v>
      </c>
      <c r="X158" s="45"/>
      <c r="Y158" s="45"/>
      <c r="Z158" s="85"/>
      <c r="AA158" s="45"/>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row>
    <row r="159" ht="15.25" customHeight="1">
      <c r="A159" s="45"/>
      <c r="B159" s="84"/>
      <c r="C159" s="69"/>
      <c r="D159" s="70">
        <f>($M$3-C159)/365</f>
      </c>
      <c r="E159" s="69"/>
      <c r="F159" s="54"/>
      <c r="G159" s="54"/>
      <c r="H159" s="51">
        <f>I159/G159</f>
      </c>
      <c r="I159" s="54"/>
      <c r="J159" s="51">
        <f>K159/G159</f>
      </c>
      <c r="K159" s="54"/>
      <c r="L159" s="70">
        <f>I159+K159</f>
        <v>0</v>
      </c>
      <c r="M159" s="51">
        <f>L159/G159</f>
      </c>
      <c r="N159" s="64">
        <f>L159/U159</f>
      </c>
      <c r="O159" s="80">
        <f>-G159*$G$4</f>
        <v>0</v>
      </c>
      <c r="P159" s="71"/>
      <c r="Q159" s="54"/>
      <c r="R159" s="66">
        <f>(G159*$G$3)+(I159*$I$6)+(K159*K156)+(L159*$L$6)+O159</f>
        <v>0</v>
      </c>
      <c r="S159" s="66">
        <f>R159*(VLOOKUP(D159,$X$5:$Y$18,1+1))</f>
      </c>
      <c r="T159" s="66">
        <f>S159/U159*$U$8</f>
      </c>
      <c r="U159" s="54"/>
      <c r="V159" s="28">
        <f>T159/U159</f>
      </c>
      <c r="W159" s="61">
        <f>A159</f>
        <v>0</v>
      </c>
      <c r="X159" s="45"/>
      <c r="Y159" s="45"/>
      <c r="Z159" s="85"/>
      <c r="AA159" s="45"/>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row>
    <row r="160" ht="15.25" customHeight="1">
      <c r="A160" s="45"/>
      <c r="B160" s="84"/>
      <c r="C160" s="69"/>
      <c r="D160" s="70">
        <f>($M$3-C160)/365</f>
      </c>
      <c r="E160" s="69"/>
      <c r="F160" s="54"/>
      <c r="G160" s="54"/>
      <c r="H160" s="51">
        <f>I160/G160</f>
      </c>
      <c r="I160" s="54"/>
      <c r="J160" s="51">
        <f>K160/G160</f>
      </c>
      <c r="K160" s="54"/>
      <c r="L160" s="70">
        <f>I160+K160</f>
        <v>0</v>
      </c>
      <c r="M160" s="51">
        <f>L160/G160</f>
      </c>
      <c r="N160" s="64">
        <f>L160/U160</f>
      </c>
      <c r="O160" s="80">
        <f>-G160*$G$4</f>
        <v>0</v>
      </c>
      <c r="P160" s="71"/>
      <c r="Q160" s="54"/>
      <c r="R160" s="66">
        <f>(G160*$G$3)+(I160*$I$6)+(K160*K157)+(L160*$L$6)+O160</f>
        <v>0</v>
      </c>
      <c r="S160" s="66">
        <f>R160*(VLOOKUP(D160,$X$5:$Y$18,1+1))</f>
      </c>
      <c r="T160" s="66">
        <f>S160/U160*$U$8</f>
      </c>
      <c r="U160" s="54"/>
      <c r="V160" s="28">
        <f>T160/U160</f>
      </c>
      <c r="W160" s="61">
        <f>A160</f>
        <v>0</v>
      </c>
      <c r="X160" s="45"/>
      <c r="Y160" s="45"/>
      <c r="Z160" s="85"/>
      <c r="AA160" s="45"/>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row>
    <row r="161" ht="15.25" customHeight="1">
      <c r="A161" s="45"/>
      <c r="B161" s="84"/>
      <c r="C161" s="69"/>
      <c r="D161" s="70">
        <f>($M$3-C161)/365</f>
      </c>
      <c r="E161" s="69"/>
      <c r="F161" s="54"/>
      <c r="G161" s="54"/>
      <c r="H161" s="51">
        <f>I161/G161</f>
      </c>
      <c r="I161" s="54"/>
      <c r="J161" s="51">
        <f>K161/G161</f>
      </c>
      <c r="K161" s="54"/>
      <c r="L161" s="70">
        <f>I161+K161</f>
        <v>0</v>
      </c>
      <c r="M161" s="51">
        <f>L161/G161</f>
      </c>
      <c r="N161" s="64">
        <f>L161/U161</f>
      </c>
      <c r="O161" s="80">
        <f>-G161*$G$4</f>
        <v>0</v>
      </c>
      <c r="P161" s="71"/>
      <c r="Q161" s="54"/>
      <c r="R161" s="66">
        <f>(G161*$G$3)+(I161*$I$6)+(K161*K158)+(L161*$L$6)+O161</f>
        <v>0</v>
      </c>
      <c r="S161" s="66">
        <f>R161*(VLOOKUP(D161,$X$5:$Y$18,1+1))</f>
      </c>
      <c r="T161" s="66">
        <f>S161/U161*$U$8</f>
      </c>
      <c r="U161" s="54"/>
      <c r="V161" s="28">
        <f>T161/U161</f>
      </c>
      <c r="W161" s="61">
        <f>A161</f>
        <v>0</v>
      </c>
      <c r="X161" s="45"/>
      <c r="Y161" s="45"/>
      <c r="Z161" s="85"/>
      <c r="AA161" s="45"/>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row>
    <row r="162" ht="15.25" customHeight="1">
      <c r="A162" s="45"/>
      <c r="B162" s="84"/>
      <c r="C162" s="69"/>
      <c r="D162" s="70">
        <f>($M$3-C162)/365</f>
      </c>
      <c r="E162" s="69"/>
      <c r="F162" s="54"/>
      <c r="G162" s="54"/>
      <c r="H162" s="51">
        <f>I162/G162</f>
      </c>
      <c r="I162" s="54"/>
      <c r="J162" s="51">
        <f>K162/G162</f>
      </c>
      <c r="K162" s="54"/>
      <c r="L162" s="70">
        <f>I162+K162</f>
        <v>0</v>
      </c>
      <c r="M162" s="51">
        <f>L162/G162</f>
      </c>
      <c r="N162" s="64">
        <f>L162/U162</f>
      </c>
      <c r="O162" s="80">
        <f>-G162*$G$4</f>
        <v>0</v>
      </c>
      <c r="P162" s="71"/>
      <c r="Q162" s="54"/>
      <c r="R162" s="66">
        <f>(G162*$G$3)+(I162*$I$6)+(K162*K159)+(L162*$L$6)+O162</f>
        <v>0</v>
      </c>
      <c r="S162" s="66">
        <f>R162*(VLOOKUP(D162,$X$5:$Y$18,1+1))</f>
      </c>
      <c r="T162" s="66">
        <f>S162/U162*$U$8</f>
      </c>
      <c r="U162" s="54"/>
      <c r="V162" s="28">
        <f>T162/U162</f>
      </c>
      <c r="W162" s="61">
        <f>A162</f>
        <v>0</v>
      </c>
      <c r="X162" s="45"/>
      <c r="Y162" s="45"/>
      <c r="Z162" s="85"/>
      <c r="AA162" s="45"/>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row>
    <row r="163" ht="15.25" customHeight="1">
      <c r="A163" s="45"/>
      <c r="B163" s="84"/>
      <c r="C163" s="69"/>
      <c r="D163" s="70">
        <f>($M$3-C163)/365</f>
      </c>
      <c r="E163" s="69"/>
      <c r="F163" s="54"/>
      <c r="G163" s="54"/>
      <c r="H163" s="51">
        <f>I163/G163</f>
      </c>
      <c r="I163" s="54"/>
      <c r="J163" s="51">
        <f>K163/G163</f>
      </c>
      <c r="K163" s="54"/>
      <c r="L163" s="70">
        <f>I163+K163</f>
        <v>0</v>
      </c>
      <c r="M163" s="51">
        <f>L163/G163</f>
      </c>
      <c r="N163" s="64">
        <f>L163/U163</f>
      </c>
      <c r="O163" s="80">
        <f>-G163*$G$4</f>
        <v>0</v>
      </c>
      <c r="P163" s="71"/>
      <c r="Q163" s="54"/>
      <c r="R163" s="66">
        <f>(G163*$G$3)+(I163*$I$6)+(K163*K160)+(L163*$L$6)+O163</f>
        <v>0</v>
      </c>
      <c r="S163" s="66">
        <f>R163*(VLOOKUP(D163,$X$5:$Y$18,1+1))</f>
      </c>
      <c r="T163" s="66">
        <f>S163/U163*$U$8</f>
      </c>
      <c r="U163" s="54"/>
      <c r="V163" s="28">
        <f>T163/U163</f>
      </c>
      <c r="W163" s="61">
        <f>A163</f>
        <v>0</v>
      </c>
      <c r="X163" s="45"/>
      <c r="Y163" s="45"/>
      <c r="Z163" s="85"/>
      <c r="AA163" s="45"/>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row>
    <row r="164" ht="15.25" customHeight="1">
      <c r="A164" s="45"/>
      <c r="B164" s="84"/>
      <c r="C164" s="69"/>
      <c r="D164" s="70">
        <f>($M$3-C164)/365</f>
      </c>
      <c r="E164" s="69"/>
      <c r="F164" s="54"/>
      <c r="G164" s="54"/>
      <c r="H164" s="51">
        <f>I164/G164</f>
      </c>
      <c r="I164" s="54"/>
      <c r="J164" s="51">
        <f>K164/G164</f>
      </c>
      <c r="K164" s="54"/>
      <c r="L164" s="70">
        <f>I164+K164</f>
        <v>0</v>
      </c>
      <c r="M164" s="51">
        <f>L164/G164</f>
      </c>
      <c r="N164" s="64">
        <f>L164/U164</f>
      </c>
      <c r="O164" s="80">
        <f>-G164*$G$4</f>
        <v>0</v>
      </c>
      <c r="P164" s="71"/>
      <c r="Q164" s="54"/>
      <c r="R164" s="66">
        <f>(G164*$G$3)+(I164*$I$6)+(K164*K161)+(L164*$L$6)+O164</f>
        <v>0</v>
      </c>
      <c r="S164" s="66">
        <f>R164*(VLOOKUP(D164,$X$5:$Y$18,1+1))</f>
      </c>
      <c r="T164" s="66">
        <f>S164/U164*$U$8</f>
      </c>
      <c r="U164" s="54"/>
      <c r="V164" s="28">
        <f>T164/U164</f>
      </c>
      <c r="W164" s="61">
        <f>A164</f>
        <v>0</v>
      </c>
      <c r="X164" s="45"/>
      <c r="Y164" s="45"/>
      <c r="Z164" s="85"/>
      <c r="AA164" s="45"/>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row>
    <row r="165" ht="15.25" customHeight="1">
      <c r="A165" s="45"/>
      <c r="B165" s="84"/>
      <c r="C165" s="69"/>
      <c r="D165" s="70">
        <f>($M$3-C165)/365</f>
      </c>
      <c r="E165" s="69"/>
      <c r="F165" s="54"/>
      <c r="G165" s="54"/>
      <c r="H165" s="51">
        <f>I165/G165</f>
      </c>
      <c r="I165" s="54"/>
      <c r="J165" s="51">
        <f>K165/G165</f>
      </c>
      <c r="K165" s="54"/>
      <c r="L165" s="70">
        <f>I165+K165</f>
        <v>0</v>
      </c>
      <c r="M165" s="51">
        <f>L165/G165</f>
      </c>
      <c r="N165" s="64">
        <f>L165/U165</f>
      </c>
      <c r="O165" s="80">
        <f>-G165*$G$4</f>
        <v>0</v>
      </c>
      <c r="P165" s="71"/>
      <c r="Q165" s="54"/>
      <c r="R165" s="66">
        <f>(G165*$G$3)+(I165*$I$6)+(K165*K162)+(L165*$L$6)+O165</f>
        <v>0</v>
      </c>
      <c r="S165" s="66">
        <f>R165*(VLOOKUP(D165,$X$5:$Y$18,1+1))</f>
      </c>
      <c r="T165" s="66">
        <f>S165/U165*$U$8</f>
      </c>
      <c r="U165" s="54"/>
      <c r="V165" s="28">
        <f>T165/U165</f>
      </c>
      <c r="W165" s="61">
        <f>A165</f>
        <v>0</v>
      </c>
      <c r="X165" s="45"/>
      <c r="Y165" s="45"/>
      <c r="Z165" s="85"/>
      <c r="AA165" s="45"/>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row>
    <row r="166" ht="15.25" customHeight="1">
      <c r="A166" s="45"/>
      <c r="B166" s="84"/>
      <c r="C166" s="69"/>
      <c r="D166" s="70">
        <f>($M$3-C166)/365</f>
      </c>
      <c r="E166" s="69"/>
      <c r="F166" s="54"/>
      <c r="G166" s="54"/>
      <c r="H166" s="51">
        <f>I166/G166</f>
      </c>
      <c r="I166" s="54"/>
      <c r="J166" s="51">
        <f>K166/G166</f>
      </c>
      <c r="K166" s="54"/>
      <c r="L166" s="70">
        <f>I166+K166</f>
        <v>0</v>
      </c>
      <c r="M166" s="51">
        <f>L166/G166</f>
      </c>
      <c r="N166" s="64">
        <f>L166/U166</f>
      </c>
      <c r="O166" s="80">
        <f>-G166*$G$4</f>
        <v>0</v>
      </c>
      <c r="P166" s="71"/>
      <c r="Q166" s="54"/>
      <c r="R166" s="66">
        <f>(G166*$G$3)+(I166*$I$6)+(K166*K163)+(L166*$L$6)+O166</f>
        <v>0</v>
      </c>
      <c r="S166" s="66">
        <f>R166*(VLOOKUP(D166,$X$5:$Y$18,1+1))</f>
      </c>
      <c r="T166" s="66">
        <f>S166/U166*$U$8</f>
      </c>
      <c r="U166" s="54"/>
      <c r="V166" s="28">
        <f>T166/U166</f>
      </c>
      <c r="W166" s="61">
        <f>A166</f>
        <v>0</v>
      </c>
      <c r="X166" s="45"/>
      <c r="Y166" s="45"/>
      <c r="Z166" s="85"/>
      <c r="AA166" s="45"/>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row>
    <row r="167" ht="15.25" customHeight="1">
      <c r="A167" s="45"/>
      <c r="B167" s="84"/>
      <c r="C167" s="69"/>
      <c r="D167" s="70">
        <f>($M$3-C167)/365</f>
      </c>
      <c r="E167" s="69"/>
      <c r="F167" s="54"/>
      <c r="G167" s="54"/>
      <c r="H167" s="51">
        <f>I167/G167</f>
      </c>
      <c r="I167" s="54"/>
      <c r="J167" s="51">
        <f>K167/G167</f>
      </c>
      <c r="K167" s="54"/>
      <c r="L167" s="70">
        <f>I167+K167</f>
        <v>0</v>
      </c>
      <c r="M167" s="51">
        <f>L167/G167</f>
      </c>
      <c r="N167" s="64">
        <f>L167/U167</f>
      </c>
      <c r="O167" s="80">
        <f>-G167*$G$4</f>
        <v>0</v>
      </c>
      <c r="P167" s="71"/>
      <c r="Q167" s="54"/>
      <c r="R167" s="66">
        <f>(G167*$G$3)+(I167*$I$6)+(K167*K164)+(L167*$L$6)+O167</f>
        <v>0</v>
      </c>
      <c r="S167" s="66">
        <f>R167*(VLOOKUP(D167,$X$5:$Y$18,1+1))</f>
      </c>
      <c r="T167" s="66">
        <f>S167/U167*$U$8</f>
      </c>
      <c r="U167" s="54"/>
      <c r="V167" s="28">
        <f>T167/U167</f>
      </c>
      <c r="W167" s="61">
        <f>A167</f>
        <v>0</v>
      </c>
      <c r="X167" s="45"/>
      <c r="Y167" s="45"/>
      <c r="Z167" s="85"/>
      <c r="AA167" s="45"/>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row>
    <row r="168" ht="15.25" customHeight="1">
      <c r="A168" s="45"/>
      <c r="B168" s="84"/>
      <c r="C168" s="69"/>
      <c r="D168" s="70">
        <f>($M$3-C168)/365</f>
      </c>
      <c r="E168" s="69"/>
      <c r="F168" s="54"/>
      <c r="G168" s="54"/>
      <c r="H168" s="51">
        <f>I168/G168</f>
      </c>
      <c r="I168" s="54"/>
      <c r="J168" s="51">
        <f>K168/G168</f>
      </c>
      <c r="K168" s="54"/>
      <c r="L168" s="70">
        <f>I168+K168</f>
        <v>0</v>
      </c>
      <c r="M168" s="51">
        <f>L168/G168</f>
      </c>
      <c r="N168" s="64">
        <f>L168/U168</f>
      </c>
      <c r="O168" s="80">
        <f>-G168*$G$4</f>
        <v>0</v>
      </c>
      <c r="P168" s="71"/>
      <c r="Q168" s="54"/>
      <c r="R168" s="66">
        <f>(G168*$G$3)+(I168*$I$6)+(K168*K165)+(L168*$L$6)+O168</f>
        <v>0</v>
      </c>
      <c r="S168" s="66">
        <f>R168*(VLOOKUP(D168,$X$5:$Y$18,1+1))</f>
      </c>
      <c r="T168" s="66">
        <f>S168/U168*$U$8</f>
      </c>
      <c r="U168" s="54"/>
      <c r="V168" s="28">
        <f>T168/U168</f>
      </c>
      <c r="W168" s="61">
        <f>A168</f>
        <v>0</v>
      </c>
      <c r="X168" s="45"/>
      <c r="Y168" s="45"/>
      <c r="Z168" s="85"/>
      <c r="AA168" s="45"/>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row>
    <row r="169" ht="15.25" customHeight="1">
      <c r="A169" s="45"/>
      <c r="B169" s="84"/>
      <c r="C169" s="69"/>
      <c r="D169" s="70">
        <f>($M$3-C169)/365</f>
      </c>
      <c r="E169" s="69"/>
      <c r="F169" s="54"/>
      <c r="G169" s="54"/>
      <c r="H169" s="51">
        <f>I169/G169</f>
      </c>
      <c r="I169" s="54"/>
      <c r="J169" s="51">
        <f>K169/G169</f>
      </c>
      <c r="K169" s="54"/>
      <c r="L169" s="70">
        <f>I169+K169</f>
        <v>0</v>
      </c>
      <c r="M169" s="51">
        <f>L169/G169</f>
      </c>
      <c r="N169" s="64">
        <f>L169/U169</f>
      </c>
      <c r="O169" s="80">
        <f>-G169*$G$4</f>
        <v>0</v>
      </c>
      <c r="P169" s="71"/>
      <c r="Q169" s="54"/>
      <c r="R169" s="66">
        <f>(G169*$G$3)+(I169*$I$6)+(K169*K166)+(L169*$L$6)+O169</f>
        <v>0</v>
      </c>
      <c r="S169" s="66">
        <f>R169*(VLOOKUP(D169,$X$5:$Y$18,1+1))</f>
      </c>
      <c r="T169" s="66">
        <f>S169/U169*$U$8</f>
      </c>
      <c r="U169" s="54"/>
      <c r="V169" s="28">
        <f>T169/U169</f>
      </c>
      <c r="W169" s="61">
        <f>A169</f>
        <v>0</v>
      </c>
      <c r="X169" s="45"/>
      <c r="Y169" s="45"/>
      <c r="Z169" s="85"/>
      <c r="AA169" s="45"/>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row>
    <row r="170" ht="15.25" customHeight="1">
      <c r="A170" s="45"/>
      <c r="B170" s="84"/>
      <c r="C170" s="69"/>
      <c r="D170" s="70">
        <f>($M$3-C170)/365</f>
      </c>
      <c r="E170" s="69"/>
      <c r="F170" s="54"/>
      <c r="G170" s="54"/>
      <c r="H170" s="51">
        <f>I170/G170</f>
      </c>
      <c r="I170" s="54"/>
      <c r="J170" s="51">
        <f>K170/G170</f>
      </c>
      <c r="K170" s="54"/>
      <c r="L170" s="70">
        <f>I170+K170</f>
        <v>0</v>
      </c>
      <c r="M170" s="51">
        <f>L170/G170</f>
      </c>
      <c r="N170" s="64">
        <f>L170/U170</f>
      </c>
      <c r="O170" s="80">
        <f>-G170*$G$4</f>
        <v>0</v>
      </c>
      <c r="P170" s="71"/>
      <c r="Q170" s="54"/>
      <c r="R170" s="66">
        <f>(G170*$G$3)+(I170*$I$6)+(K170*K167)+(L170*$L$6)+O170</f>
        <v>0</v>
      </c>
      <c r="S170" s="66">
        <f>R170*(VLOOKUP(D170,$X$5:$Y$18,1+1))</f>
      </c>
      <c r="T170" s="66">
        <f>S170/U170*$U$8</f>
      </c>
      <c r="U170" s="54"/>
      <c r="V170" s="28">
        <f>T170/U170</f>
      </c>
      <c r="W170" s="61">
        <f>A170</f>
        <v>0</v>
      </c>
      <c r="X170" s="45"/>
      <c r="Y170" s="45"/>
      <c r="Z170" s="85"/>
      <c r="AA170" s="45"/>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row>
    <row r="171" ht="15.25" customHeight="1">
      <c r="A171" s="45"/>
      <c r="B171" s="84"/>
      <c r="C171" s="69"/>
      <c r="D171" s="70">
        <f>($M$3-C171)/365</f>
      </c>
      <c r="E171" s="69"/>
      <c r="F171" s="54"/>
      <c r="G171" s="54"/>
      <c r="H171" s="51">
        <f>I171/G171</f>
      </c>
      <c r="I171" s="54"/>
      <c r="J171" s="51">
        <f>K171/G171</f>
      </c>
      <c r="K171" s="54"/>
      <c r="L171" s="70">
        <f>I171+K171</f>
        <v>0</v>
      </c>
      <c r="M171" s="51">
        <f>L171/G171</f>
      </c>
      <c r="N171" s="64">
        <f>L171/U171</f>
      </c>
      <c r="O171" s="80">
        <f>-G171*$G$4</f>
        <v>0</v>
      </c>
      <c r="P171" s="71"/>
      <c r="Q171" s="54"/>
      <c r="R171" s="66">
        <f>(G171*$G$3)+(I171*$I$6)+(K171*K168)+(L171*$L$6)+O171</f>
        <v>0</v>
      </c>
      <c r="S171" s="66">
        <f>R171*(VLOOKUP(D171,$X$5:$Y$18,1+1))</f>
      </c>
      <c r="T171" s="66">
        <f>S171/U171*$U$8</f>
      </c>
      <c r="U171" s="54"/>
      <c r="V171" s="28">
        <f>T171/U171</f>
      </c>
      <c r="W171" s="61">
        <f>A171</f>
        <v>0</v>
      </c>
      <c r="X171" s="45"/>
      <c r="Y171" s="45"/>
      <c r="Z171" s="85"/>
      <c r="AA171" s="45"/>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row>
    <row r="172" ht="15.25" customHeight="1">
      <c r="A172" s="45"/>
      <c r="B172" s="84"/>
      <c r="C172" s="69"/>
      <c r="D172" s="70">
        <f>($M$3-C172)/365</f>
      </c>
      <c r="E172" s="69"/>
      <c r="F172" s="54"/>
      <c r="G172" s="54"/>
      <c r="H172" s="51">
        <f>I172/G172</f>
      </c>
      <c r="I172" s="54"/>
      <c r="J172" s="51">
        <f>K172/G172</f>
      </c>
      <c r="K172" s="54"/>
      <c r="L172" s="70">
        <f>I172+K172</f>
        <v>0</v>
      </c>
      <c r="M172" s="51">
        <f>L172/G172</f>
      </c>
      <c r="N172" s="64">
        <f>L172/U172</f>
      </c>
      <c r="O172" s="80">
        <f>-G172*$G$4</f>
        <v>0</v>
      </c>
      <c r="P172" s="71"/>
      <c r="Q172" s="54"/>
      <c r="R172" s="66">
        <f>(G172*$G$3)+(I172*$I$6)+(K172*K169)+(L172*$L$6)+O172</f>
        <v>0</v>
      </c>
      <c r="S172" s="66">
        <f>R172*(VLOOKUP(D172,$X$5:$Y$18,1+1))</f>
      </c>
      <c r="T172" s="66">
        <f>S172/U172*$U$8</f>
      </c>
      <c r="U172" s="54"/>
      <c r="V172" s="28">
        <f>T172/U172</f>
      </c>
      <c r="W172" s="61">
        <f>A172</f>
        <v>0</v>
      </c>
      <c r="X172" s="45"/>
      <c r="Y172" s="45"/>
      <c r="Z172" s="85"/>
      <c r="AA172" s="45"/>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row>
    <row r="173" ht="15.25" customHeight="1">
      <c r="A173" s="45"/>
      <c r="B173" s="84"/>
      <c r="C173" s="69"/>
      <c r="D173" s="70">
        <f>($M$3-C173)/365</f>
      </c>
      <c r="E173" s="69"/>
      <c r="F173" s="54"/>
      <c r="G173" s="54"/>
      <c r="H173" s="51">
        <f>I173/G173</f>
      </c>
      <c r="I173" s="54"/>
      <c r="J173" s="51">
        <f>K173/G173</f>
      </c>
      <c r="K173" s="54"/>
      <c r="L173" s="70">
        <f>I173+K173</f>
        <v>0</v>
      </c>
      <c r="M173" s="51">
        <f>L173/G173</f>
      </c>
      <c r="N173" s="64">
        <f>L173/U173</f>
      </c>
      <c r="O173" s="80">
        <f>-G173*$G$4</f>
        <v>0</v>
      </c>
      <c r="P173" s="71"/>
      <c r="Q173" s="54"/>
      <c r="R173" s="66">
        <f>(G173*$G$3)+(I173*$I$6)+(K173*K170)+(L173*$L$6)+O173</f>
        <v>0</v>
      </c>
      <c r="S173" s="66">
        <f>R173*(VLOOKUP(D173,$X$5:$Y$18,1+1))</f>
      </c>
      <c r="T173" s="66">
        <f>S173/U173*$U$8</f>
      </c>
      <c r="U173" s="54"/>
      <c r="V173" s="28">
        <f>T173/U173</f>
      </c>
      <c r="W173" s="61">
        <f>A173</f>
        <v>0</v>
      </c>
      <c r="X173" s="45"/>
      <c r="Y173" s="45"/>
      <c r="Z173" s="85"/>
      <c r="AA173" s="45"/>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row>
    <row r="174" ht="15.25" customHeight="1">
      <c r="A174" s="45"/>
      <c r="B174" s="84"/>
      <c r="C174" s="69"/>
      <c r="D174" s="70">
        <f>($M$3-C174)/365</f>
      </c>
      <c r="E174" s="69"/>
      <c r="F174" s="54"/>
      <c r="G174" s="54"/>
      <c r="H174" s="51">
        <f>I174/G174</f>
      </c>
      <c r="I174" s="54"/>
      <c r="J174" s="51">
        <f>K174/G174</f>
      </c>
      <c r="K174" s="54"/>
      <c r="L174" s="70">
        <f>I174+K174</f>
        <v>0</v>
      </c>
      <c r="M174" s="51">
        <f>L174/G174</f>
      </c>
      <c r="N174" s="64">
        <f>L174/U174</f>
      </c>
      <c r="O174" s="80">
        <f>-G174*$G$4</f>
        <v>0</v>
      </c>
      <c r="P174" s="71"/>
      <c r="Q174" s="54"/>
      <c r="R174" s="66">
        <f>(G174*$G$3)+(I174*$I$6)+(K174*K171)+(L174*$L$6)+O174</f>
        <v>0</v>
      </c>
      <c r="S174" s="66">
        <f>R174*(VLOOKUP(D174,$X$5:$Y$18,1+1))</f>
      </c>
      <c r="T174" s="66">
        <f>S174/U174*$U$8</f>
      </c>
      <c r="U174" s="54"/>
      <c r="V174" s="28">
        <f>T174/U174</f>
      </c>
      <c r="W174" s="61">
        <f>A174</f>
        <v>0</v>
      </c>
      <c r="X174" s="45"/>
      <c r="Y174" s="45"/>
      <c r="Z174" s="85"/>
      <c r="AA174" s="45"/>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row>
    <row r="175" ht="15.25" customHeight="1">
      <c r="A175" s="45"/>
      <c r="B175" s="84"/>
      <c r="C175" s="69"/>
      <c r="D175" s="70">
        <f>($M$3-C175)/365</f>
      </c>
      <c r="E175" s="69"/>
      <c r="F175" s="54"/>
      <c r="G175" s="54"/>
      <c r="H175" s="51">
        <f>I175/G175</f>
      </c>
      <c r="I175" s="54"/>
      <c r="J175" s="51">
        <f>K175/G175</f>
      </c>
      <c r="K175" s="54"/>
      <c r="L175" s="70">
        <f>I175+K175</f>
        <v>0</v>
      </c>
      <c r="M175" s="51">
        <f>L175/G175</f>
      </c>
      <c r="N175" s="64">
        <f>L175/U175</f>
      </c>
      <c r="O175" s="80">
        <f>-G175*$G$4</f>
        <v>0</v>
      </c>
      <c r="P175" s="71"/>
      <c r="Q175" s="54"/>
      <c r="R175" s="66">
        <f>(G175*$G$3)+(I175*$I$6)+(K175*K172)+(L175*$L$6)+O175</f>
        <v>0</v>
      </c>
      <c r="S175" s="66">
        <f>R175*(VLOOKUP(D175,$X$5:$Y$18,1+1))</f>
      </c>
      <c r="T175" s="66">
        <f>S175/U175*$U$8</f>
      </c>
      <c r="U175" s="54"/>
      <c r="V175" s="28">
        <f>T175/U175</f>
      </c>
      <c r="W175" s="61">
        <f>A175</f>
        <v>0</v>
      </c>
      <c r="X175" s="45"/>
      <c r="Y175" s="45"/>
      <c r="Z175" s="85"/>
      <c r="AA175" s="45"/>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row>
    <row r="176" ht="15.25" customHeight="1">
      <c r="A176" s="45"/>
      <c r="B176" s="84"/>
      <c r="C176" s="69"/>
      <c r="D176" s="70">
        <f>($M$3-C176)/365</f>
      </c>
      <c r="E176" s="69"/>
      <c r="F176" s="54"/>
      <c r="G176" s="54"/>
      <c r="H176" s="51">
        <f>I176/G176</f>
      </c>
      <c r="I176" s="54"/>
      <c r="J176" s="51">
        <f>K176/G176</f>
      </c>
      <c r="K176" s="54"/>
      <c r="L176" s="70">
        <f>I176+K176</f>
        <v>0</v>
      </c>
      <c r="M176" s="51">
        <f>L176/G176</f>
      </c>
      <c r="N176" s="64">
        <f>L176/U176</f>
      </c>
      <c r="O176" s="80">
        <f>-G176*$G$4</f>
        <v>0</v>
      </c>
      <c r="P176" s="71"/>
      <c r="Q176" s="54"/>
      <c r="R176" s="66">
        <f>(G176*$G$3)+(I176*$I$6)+(K176*K173)+(L176*$L$6)+O176</f>
        <v>0</v>
      </c>
      <c r="S176" s="66">
        <f>R176*(VLOOKUP(D176,$X$5:$Y$18,1+1))</f>
      </c>
      <c r="T176" s="66">
        <f>S176/U176*$U$8</f>
      </c>
      <c r="U176" s="54"/>
      <c r="V176" s="28">
        <f>T176/U176</f>
      </c>
      <c r="W176" s="61">
        <f>A176</f>
        <v>0</v>
      </c>
      <c r="X176" s="45"/>
      <c r="Y176" s="45"/>
      <c r="Z176" s="85"/>
      <c r="AA176" s="45"/>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row>
    <row r="177" ht="15.25" customHeight="1">
      <c r="A177" s="45"/>
      <c r="B177" s="84"/>
      <c r="C177" s="69"/>
      <c r="D177" s="70">
        <f>($M$3-C177)/365</f>
      </c>
      <c r="E177" s="69"/>
      <c r="F177" s="54"/>
      <c r="G177" s="54"/>
      <c r="H177" s="51">
        <f>I177/G177</f>
      </c>
      <c r="I177" s="54"/>
      <c r="J177" s="51">
        <f>K177/G177</f>
      </c>
      <c r="K177" s="54"/>
      <c r="L177" s="70">
        <f>I177+K177</f>
        <v>0</v>
      </c>
      <c r="M177" s="51">
        <f>L177/G177</f>
      </c>
      <c r="N177" s="64">
        <f>L177/U177</f>
      </c>
      <c r="O177" s="80">
        <f>-G177*$G$4</f>
        <v>0</v>
      </c>
      <c r="P177" s="71"/>
      <c r="Q177" s="54"/>
      <c r="R177" s="66">
        <f>(G177*$G$3)+(I177*$I$6)+(K177*K174)+(L177*$L$6)+O177</f>
        <v>0</v>
      </c>
      <c r="S177" s="66">
        <f>R177*(VLOOKUP(D177,$X$5:$Y$18,1+1))</f>
      </c>
      <c r="T177" s="66">
        <f>S177/U177*$U$8</f>
      </c>
      <c r="U177" s="54"/>
      <c r="V177" s="28">
        <f>T177/U177</f>
      </c>
      <c r="W177" s="61">
        <f>A177</f>
        <v>0</v>
      </c>
      <c r="X177" s="45"/>
      <c r="Y177" s="45"/>
      <c r="Z177" s="85"/>
      <c r="AA177" s="45"/>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row>
    <row r="178" ht="15.25" customHeight="1">
      <c r="A178" s="45"/>
      <c r="B178" s="84"/>
      <c r="C178" s="69"/>
      <c r="D178" s="70">
        <f>($M$3-C178)/365</f>
      </c>
      <c r="E178" s="69"/>
      <c r="F178" s="54"/>
      <c r="G178" s="54"/>
      <c r="H178" s="51">
        <f>I178/G178</f>
      </c>
      <c r="I178" s="54"/>
      <c r="J178" s="51">
        <f>K178/G178</f>
      </c>
      <c r="K178" s="54"/>
      <c r="L178" s="70">
        <f>I178+K178</f>
        <v>0</v>
      </c>
      <c r="M178" s="51">
        <f>L178/G178</f>
      </c>
      <c r="N178" s="64">
        <f>L178/U178</f>
      </c>
      <c r="O178" s="80">
        <f>-G178*$G$4</f>
        <v>0</v>
      </c>
      <c r="P178" s="71"/>
      <c r="Q178" s="54"/>
      <c r="R178" s="66">
        <f>(G178*$G$3)+(I178*$I$6)+(K178*K175)+(L178*$L$6)+O178</f>
        <v>0</v>
      </c>
      <c r="S178" s="66">
        <f>R178*(VLOOKUP(D178,$X$5:$Y$18,1+1))</f>
      </c>
      <c r="T178" s="66">
        <f>S178/U178*$U$8</f>
      </c>
      <c r="U178" s="54"/>
      <c r="V178" s="28">
        <f>T178/U178</f>
      </c>
      <c r="W178" s="61">
        <f>A178</f>
        <v>0</v>
      </c>
      <c r="X178" s="45"/>
      <c r="Y178" s="45"/>
      <c r="Z178" s="85"/>
      <c r="AA178" s="45"/>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row>
    <row r="179" ht="15.25" customHeight="1">
      <c r="A179" s="45"/>
      <c r="B179" s="84"/>
      <c r="C179" s="69"/>
      <c r="D179" s="70">
        <f>($M$3-C179)/365</f>
      </c>
      <c r="E179" s="69"/>
      <c r="F179" s="54"/>
      <c r="G179" s="54"/>
      <c r="H179" s="51">
        <f>I179/G179</f>
      </c>
      <c r="I179" s="54"/>
      <c r="J179" s="51">
        <f>K179/G179</f>
      </c>
      <c r="K179" s="54"/>
      <c r="L179" s="70">
        <f>I179+K179</f>
        <v>0</v>
      </c>
      <c r="M179" s="51">
        <f>L179/G179</f>
      </c>
      <c r="N179" s="64">
        <f>L179/U179</f>
      </c>
      <c r="O179" s="80">
        <f>-G179*$G$4</f>
        <v>0</v>
      </c>
      <c r="P179" s="71"/>
      <c r="Q179" s="54"/>
      <c r="R179" s="66">
        <f>(G179*$G$3)+(I179*$I$6)+(K179*K176)+(L179*$L$6)+O179</f>
        <v>0</v>
      </c>
      <c r="S179" s="66">
        <f>R179*(VLOOKUP(D179,$X$5:$Y$18,1+1))</f>
      </c>
      <c r="T179" s="66">
        <f>S179/U179*$U$8</f>
      </c>
      <c r="U179" s="54"/>
      <c r="V179" s="28">
        <f>T179/U179</f>
      </c>
      <c r="W179" s="61">
        <f>A179</f>
        <v>0</v>
      </c>
      <c r="X179" s="45"/>
      <c r="Y179" s="45"/>
      <c r="Z179" s="85"/>
      <c r="AA179" s="45"/>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row>
    <row r="180" ht="15.25" customHeight="1">
      <c r="A180" s="45"/>
      <c r="B180" s="84"/>
      <c r="C180" s="69"/>
      <c r="D180" s="70">
        <f>($M$3-C180)/365</f>
      </c>
      <c r="E180" s="69"/>
      <c r="F180" s="54"/>
      <c r="G180" s="54"/>
      <c r="H180" s="51">
        <f>I180/G180</f>
      </c>
      <c r="I180" s="54"/>
      <c r="J180" s="51">
        <f>K180/G180</f>
      </c>
      <c r="K180" s="54"/>
      <c r="L180" s="70">
        <f>I180+K180</f>
        <v>0</v>
      </c>
      <c r="M180" s="51">
        <f>L180/G180</f>
      </c>
      <c r="N180" s="64">
        <f>L180/U180</f>
      </c>
      <c r="O180" s="80">
        <f>-G180*$G$4</f>
        <v>0</v>
      </c>
      <c r="P180" s="71"/>
      <c r="Q180" s="54"/>
      <c r="R180" s="66">
        <f>(G180*$G$3)+(I180*$I$6)+(K180*K177)+(L180*$L$6)+O180</f>
        <v>0</v>
      </c>
      <c r="S180" s="66">
        <f>R180*(VLOOKUP(D180,$X$5:$Y$18,1+1))</f>
      </c>
      <c r="T180" s="66">
        <f>S180/U180*$U$8</f>
      </c>
      <c r="U180" s="54"/>
      <c r="V180" s="28">
        <f>T180/U180</f>
      </c>
      <c r="W180" s="61">
        <f>A180</f>
        <v>0</v>
      </c>
      <c r="X180" s="45"/>
      <c r="Y180" s="45"/>
      <c r="Z180" s="85"/>
      <c r="AA180" s="45"/>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row>
    <row r="181" ht="15.25" customHeight="1">
      <c r="A181" s="45"/>
      <c r="B181" s="84"/>
      <c r="C181" s="69"/>
      <c r="D181" s="70">
        <f>($M$3-C181)/365</f>
      </c>
      <c r="E181" s="69"/>
      <c r="F181" s="54"/>
      <c r="G181" s="54"/>
      <c r="H181" s="51">
        <f>I181/G181</f>
      </c>
      <c r="I181" s="54"/>
      <c r="J181" s="51">
        <f>K181/G181</f>
      </c>
      <c r="K181" s="54"/>
      <c r="L181" s="70">
        <f>I181+K181</f>
        <v>0</v>
      </c>
      <c r="M181" s="51">
        <f>L181/G181</f>
      </c>
      <c r="N181" s="64">
        <f>L181/U181</f>
      </c>
      <c r="O181" s="80">
        <f>-G181*$G$4</f>
        <v>0</v>
      </c>
      <c r="P181" s="71"/>
      <c r="Q181" s="54"/>
      <c r="R181" s="66">
        <f>(G181*$G$3)+(I181*$I$6)+(K181*K178)+(L181*$L$6)+O181</f>
        <v>0</v>
      </c>
      <c r="S181" s="66">
        <f>R181*(VLOOKUP(D181,$X$5:$Y$18,1+1))</f>
      </c>
      <c r="T181" s="66">
        <f>S181/U181*$U$8</f>
      </c>
      <c r="U181" s="54"/>
      <c r="V181" s="28">
        <f>T181/U181</f>
      </c>
      <c r="W181" s="61">
        <f>A181</f>
        <v>0</v>
      </c>
      <c r="X181" s="45"/>
      <c r="Y181" s="45"/>
      <c r="Z181" s="85"/>
      <c r="AA181" s="45"/>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row>
    <row r="182" ht="15.25" customHeight="1">
      <c r="A182" s="45"/>
      <c r="B182" s="84"/>
      <c r="C182" s="69"/>
      <c r="D182" s="70">
        <f>($M$3-C182)/365</f>
      </c>
      <c r="E182" s="69"/>
      <c r="F182" s="54"/>
      <c r="G182" s="54"/>
      <c r="H182" s="51">
        <f>I182/G182</f>
      </c>
      <c r="I182" s="54"/>
      <c r="J182" s="51">
        <f>K182/G182</f>
      </c>
      <c r="K182" s="54"/>
      <c r="L182" s="70">
        <f>I182+K182</f>
        <v>0</v>
      </c>
      <c r="M182" s="51">
        <f>L182/G182</f>
      </c>
      <c r="N182" s="64">
        <f>L182/U182</f>
      </c>
      <c r="O182" s="80">
        <f>-G182*$G$4</f>
        <v>0</v>
      </c>
      <c r="P182" s="71"/>
      <c r="Q182" s="54"/>
      <c r="R182" s="66">
        <f>(G182*$G$3)+(I182*$I$6)+(K182*K179)+(L182*$L$6)+O182</f>
        <v>0</v>
      </c>
      <c r="S182" s="66">
        <f>R182*(VLOOKUP(D182,$X$5:$Y$18,1+1))</f>
      </c>
      <c r="T182" s="66">
        <f>S182/U182*$U$8</f>
      </c>
      <c r="U182" s="54"/>
      <c r="V182" s="28">
        <f>T182/U182</f>
      </c>
      <c r="W182" s="61">
        <f>A182</f>
        <v>0</v>
      </c>
      <c r="X182" s="45"/>
      <c r="Y182" s="45"/>
      <c r="Z182" s="85"/>
      <c r="AA182" s="45"/>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row>
    <row r="183" ht="15.25" customHeight="1">
      <c r="A183" s="45"/>
      <c r="B183" s="84"/>
      <c r="C183" s="69"/>
      <c r="D183" s="70">
        <f>($M$3-C183)/365</f>
      </c>
      <c r="E183" s="69"/>
      <c r="F183" s="54"/>
      <c r="G183" s="54"/>
      <c r="H183" s="51">
        <f>I183/G183</f>
      </c>
      <c r="I183" s="54"/>
      <c r="J183" s="51">
        <f>K183/G183</f>
      </c>
      <c r="K183" s="54"/>
      <c r="L183" s="70">
        <f>I183+K183</f>
        <v>0</v>
      </c>
      <c r="M183" s="51">
        <f>L183/G183</f>
      </c>
      <c r="N183" s="64">
        <f>L183/U183</f>
      </c>
      <c r="O183" s="80">
        <f>-G183*$G$4</f>
        <v>0</v>
      </c>
      <c r="P183" s="71"/>
      <c r="Q183" s="54"/>
      <c r="R183" s="66">
        <f>(G183*$G$3)+(I183*$I$6)+(K183*K180)+(L183*$L$6)+O183</f>
        <v>0</v>
      </c>
      <c r="S183" s="66">
        <f>R183*(VLOOKUP(D183,$X$5:$Y$18,1+1))</f>
      </c>
      <c r="T183" s="66">
        <f>S183/U183*$U$8</f>
      </c>
      <c r="U183" s="54"/>
      <c r="V183" s="28">
        <f>T183/U183</f>
      </c>
      <c r="W183" s="61">
        <f>A183</f>
        <v>0</v>
      </c>
      <c r="X183" s="45"/>
      <c r="Y183" s="45"/>
      <c r="Z183" s="85"/>
      <c r="AA183" s="45"/>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row>
    <row r="184" ht="15.25" customHeight="1">
      <c r="A184" s="45"/>
      <c r="B184" s="84"/>
      <c r="C184" s="69"/>
      <c r="D184" s="70">
        <f>($M$3-C184)/365</f>
      </c>
      <c r="E184" s="69"/>
      <c r="F184" s="54"/>
      <c r="G184" s="54"/>
      <c r="H184" s="51">
        <f>I184/G184</f>
      </c>
      <c r="I184" s="54"/>
      <c r="J184" s="51">
        <f>K184/G184</f>
      </c>
      <c r="K184" s="54"/>
      <c r="L184" s="70">
        <f>I184+K184</f>
        <v>0</v>
      </c>
      <c r="M184" s="51">
        <f>L184/G184</f>
      </c>
      <c r="N184" s="64">
        <f>L184/U184</f>
      </c>
      <c r="O184" s="80">
        <f>-G184*$G$4</f>
        <v>0</v>
      </c>
      <c r="P184" s="71"/>
      <c r="Q184" s="54"/>
      <c r="R184" s="66">
        <f>(G184*$G$3)+(I184*$I$6)+(K184*K181)+(L184*$L$6)+O184</f>
        <v>0</v>
      </c>
      <c r="S184" s="66">
        <f>R184*(VLOOKUP(D184,$X$5:$Y$18,1+1))</f>
      </c>
      <c r="T184" s="66">
        <f>S184/U184*$U$8</f>
      </c>
      <c r="U184" s="54"/>
      <c r="V184" s="28">
        <f>T184/U184</f>
      </c>
      <c r="W184" s="61">
        <f>A184</f>
        <v>0</v>
      </c>
      <c r="X184" s="45"/>
      <c r="Y184" s="45"/>
      <c r="Z184" s="85"/>
      <c r="AA184" s="45"/>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row>
    <row r="185" ht="15" customHeight="1">
      <c r="A185" s="45"/>
      <c r="B185" s="84"/>
      <c r="C185" s="69"/>
      <c r="D185" s="70">
        <f>($M$3-C185)/365</f>
      </c>
      <c r="E185" s="69"/>
      <c r="F185" s="54"/>
      <c r="G185" s="54"/>
      <c r="H185" s="51">
        <f>I185/G185</f>
      </c>
      <c r="I185" s="54"/>
      <c r="J185" s="51">
        <f>K185/G185</f>
      </c>
      <c r="K185" s="54"/>
      <c r="L185" s="70">
        <f>I185+K185</f>
        <v>0</v>
      </c>
      <c r="M185" s="51">
        <f>L185/G185</f>
      </c>
      <c r="N185" s="64">
        <f>L185/U185</f>
      </c>
      <c r="O185" s="80">
        <f>-G185*$G$4</f>
        <v>0</v>
      </c>
      <c r="P185" s="71"/>
      <c r="Q185" s="54"/>
      <c r="R185" s="66">
        <f>(G185*$G$3)+(I185*$I$6)+(K185*K182)+(L185*$L$6)+O185</f>
        <v>0</v>
      </c>
      <c r="S185" s="66">
        <f>R185*(VLOOKUP(D185,$X$5:$Y$18,1+1))</f>
      </c>
      <c r="T185" s="66">
        <f>S185/U185*$U$8</f>
      </c>
      <c r="U185" s="54"/>
      <c r="V185" s="28">
        <f>T185/U185</f>
      </c>
      <c r="W185" s="61">
        <f>A185</f>
        <v>0</v>
      </c>
      <c r="X185" s="45"/>
      <c r="Y185" s="45"/>
      <c r="Z185" s="85"/>
      <c r="AA185" s="45"/>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row>
    <row r="186" ht="15" customHeight="1">
      <c r="A186" s="45"/>
      <c r="B186" s="84"/>
      <c r="C186" s="69"/>
      <c r="D186" s="70">
        <f>($M$3-C186)/365</f>
      </c>
      <c r="E186" s="69"/>
      <c r="F186" s="54"/>
      <c r="G186" s="54"/>
      <c r="H186" s="51">
        <f>I186/G186</f>
      </c>
      <c r="I186" s="54"/>
      <c r="J186" s="51">
        <f>K186/G186</f>
      </c>
      <c r="K186" s="54"/>
      <c r="L186" s="70">
        <f>I186+K186</f>
        <v>0</v>
      </c>
      <c r="M186" s="51">
        <f>L186/G186</f>
      </c>
      <c r="N186" s="64">
        <f>L186/U186</f>
      </c>
      <c r="O186" s="80">
        <f>-G186*$G$4</f>
        <v>0</v>
      </c>
      <c r="P186" s="71"/>
      <c r="Q186" s="54"/>
      <c r="R186" s="66">
        <f>(G186*$G$3)+(I186*$I$6)+(K186*K183)+(L186*$L$6)+O186</f>
        <v>0</v>
      </c>
      <c r="S186" s="66">
        <f>R186*(VLOOKUP(D186,$X$5:$Y$18,1+1))</f>
      </c>
      <c r="T186" s="66">
        <f>S186/U186*$U$8</f>
      </c>
      <c r="U186" s="54"/>
      <c r="V186" s="28">
        <f>T186/U186</f>
      </c>
      <c r="W186" s="61">
        <f>A186</f>
        <v>0</v>
      </c>
      <c r="X186" s="45"/>
      <c r="Y186" s="45"/>
      <c r="Z186" s="85"/>
      <c r="AA186" s="45"/>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row>
    <row r="187" ht="15" customHeight="1">
      <c r="A187" s="45"/>
      <c r="B187" s="84"/>
      <c r="C187" s="69"/>
      <c r="D187" s="70">
        <f>($M$3-C187)/365</f>
      </c>
      <c r="E187" s="69"/>
      <c r="F187" s="54"/>
      <c r="G187" s="54"/>
      <c r="H187" s="51">
        <f>I187/G187</f>
      </c>
      <c r="I187" s="54"/>
      <c r="J187" s="51">
        <f>K187/G187</f>
      </c>
      <c r="K187" s="54"/>
      <c r="L187" s="70">
        <f>I187+K187</f>
        <v>0</v>
      </c>
      <c r="M187" s="51">
        <f>L187/G187</f>
      </c>
      <c r="N187" s="64">
        <f>L187/U187</f>
      </c>
      <c r="O187" s="80">
        <f>-G187*$G$4</f>
        <v>0</v>
      </c>
      <c r="P187" s="71"/>
      <c r="Q187" s="54"/>
      <c r="R187" s="66">
        <f>(G187*$G$3)+(I187*$I$6)+(K187*K184)+(L187*$L$6)+O187</f>
        <v>0</v>
      </c>
      <c r="S187" s="66">
        <f>R187*(VLOOKUP(D187,$X$5:$Y$18,1+1))</f>
      </c>
      <c r="T187" s="66">
        <f>S187/U187*$U$8</f>
      </c>
      <c r="U187" s="54"/>
      <c r="V187" s="28">
        <f>T187/U187</f>
      </c>
      <c r="W187" s="61">
        <f>A187</f>
        <v>0</v>
      </c>
      <c r="X187" s="45"/>
      <c r="Y187" s="45"/>
      <c r="Z187" s="85"/>
      <c r="AA187" s="45"/>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row>
    <row r="188" ht="15" customHeight="1">
      <c r="A188" s="45"/>
      <c r="B188" s="84"/>
      <c r="C188" s="69"/>
      <c r="D188" s="70">
        <f>($M$3-C188)/365</f>
      </c>
      <c r="E188" s="69"/>
      <c r="F188" s="54"/>
      <c r="G188" s="54"/>
      <c r="H188" s="51">
        <f>I188/G188</f>
      </c>
      <c r="I188" s="54"/>
      <c r="J188" s="51">
        <f>K188/G188</f>
      </c>
      <c r="K188" s="54"/>
      <c r="L188" s="70">
        <f>I188+K188</f>
        <v>0</v>
      </c>
      <c r="M188" s="51">
        <f>L188/G188</f>
      </c>
      <c r="N188" s="64">
        <f>L188/U188</f>
      </c>
      <c r="O188" s="80">
        <f>-G188*$G$4</f>
        <v>0</v>
      </c>
      <c r="P188" s="71"/>
      <c r="Q188" s="54"/>
      <c r="R188" s="66">
        <f>(G188*$G$3)+(I188*$I$6)+(K188*K185)+(L188*$L$6)+O188</f>
        <v>0</v>
      </c>
      <c r="S188" s="66">
        <f>R188*(VLOOKUP(D188,$X$5:$Y$18,1+1))</f>
      </c>
      <c r="T188" s="66">
        <f>S188/U188*$U$8</f>
      </c>
      <c r="U188" s="54"/>
      <c r="V188" s="28">
        <f>T188/U188</f>
      </c>
      <c r="W188" s="61">
        <f>A188</f>
        <v>0</v>
      </c>
      <c r="X188" s="45"/>
      <c r="Y188" s="45"/>
      <c r="Z188" s="85"/>
      <c r="AA188" s="45"/>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row>
    <row r="189" ht="16" customHeight="1">
      <c r="A189" s="45"/>
      <c r="B189" s="84"/>
      <c r="C189" s="69"/>
      <c r="D189" s="70">
        <f>($M$3-C189)/365</f>
      </c>
      <c r="E189" s="69"/>
      <c r="F189" s="54"/>
      <c r="G189" s="54"/>
      <c r="H189" s="51">
        <f>I189/G189</f>
      </c>
      <c r="I189" s="54"/>
      <c r="J189" s="51">
        <f>K189/G189</f>
      </c>
      <c r="K189" s="54"/>
      <c r="L189" s="70">
        <f>I189+K189</f>
        <v>0</v>
      </c>
      <c r="M189" s="51">
        <f>L189/G189</f>
      </c>
      <c r="N189" s="64">
        <f>L189/U189</f>
      </c>
      <c r="O189" s="80">
        <f>-G189*$G$4</f>
        <v>0</v>
      </c>
      <c r="P189" s="71"/>
      <c r="Q189" s="54"/>
      <c r="R189" s="66">
        <f>(G189*$G$3)+(I189*$I$6)+(K189*K186)+(L189*$L$6)+O189</f>
        <v>0</v>
      </c>
      <c r="S189" s="66">
        <f>R189*(VLOOKUP(D189,$X$5:$Y$18,1+1))</f>
      </c>
      <c r="T189" s="66">
        <f>S189/U189*$U$8</f>
      </c>
      <c r="U189" s="54"/>
      <c r="V189" s="28">
        <f>T189/U189</f>
      </c>
      <c r="W189" s="61">
        <f>A189</f>
        <v>0</v>
      </c>
      <c r="X189" s="45"/>
      <c r="Y189" s="45"/>
      <c r="Z189" s="85"/>
      <c r="AA189" s="45"/>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row>
    <row r="190" ht="16" customHeight="1">
      <c r="A190" s="45"/>
      <c r="B190" s="84"/>
      <c r="C190" s="69"/>
      <c r="D190" s="70">
        <f>($M$3-C190)/365</f>
      </c>
      <c r="E190" s="69"/>
      <c r="F190" s="54"/>
      <c r="G190" s="54"/>
      <c r="H190" s="51">
        <f>I190/G190</f>
      </c>
      <c r="I190" s="54"/>
      <c r="J190" s="51">
        <f>K190/G190</f>
      </c>
      <c r="K190" s="54"/>
      <c r="L190" s="70">
        <f>I190+K190</f>
        <v>0</v>
      </c>
      <c r="M190" s="51">
        <f>L190/G190</f>
      </c>
      <c r="N190" s="64">
        <f>L190/U190</f>
      </c>
      <c r="O190" s="80">
        <f>-G190*$G$4</f>
        <v>0</v>
      </c>
      <c r="P190" s="71"/>
      <c r="Q190" s="54"/>
      <c r="R190" s="66">
        <f>(G190*$G$3)+(I190*$I$6)+(K190*K187)+(L190*$L$6)+O190</f>
        <v>0</v>
      </c>
      <c r="S190" s="66">
        <f>R190*(VLOOKUP(D190,$X$5:$Y$18,1+1))</f>
      </c>
      <c r="T190" s="66">
        <f>S190/U190*$U$8</f>
      </c>
      <c r="U190" s="54"/>
      <c r="V190" s="28">
        <f>T190/U190</f>
      </c>
      <c r="W190" s="61">
        <f>A190</f>
        <v>0</v>
      </c>
      <c r="X190" s="45"/>
      <c r="Y190" s="45"/>
      <c r="Z190" s="85"/>
      <c r="AA190" s="45"/>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row>
    <row r="191" ht="16" customHeight="1">
      <c r="A191" s="45"/>
      <c r="B191" s="84"/>
      <c r="C191" s="69"/>
      <c r="D191" s="70">
        <f>($M$3-C191)/365</f>
      </c>
      <c r="E191" s="69"/>
      <c r="F191" s="54"/>
      <c r="G191" s="54"/>
      <c r="H191" s="51">
        <f>I191/G191</f>
      </c>
      <c r="I191" s="54"/>
      <c r="J191" s="51">
        <f>K191/G191</f>
      </c>
      <c r="K191" s="54"/>
      <c r="L191" s="70">
        <f>I191+K191</f>
        <v>0</v>
      </c>
      <c r="M191" s="51">
        <f>L191/G191</f>
      </c>
      <c r="N191" s="64">
        <f>L191/U191</f>
      </c>
      <c r="O191" s="80">
        <f>-G191*$G$4</f>
        <v>0</v>
      </c>
      <c r="P191" s="71"/>
      <c r="Q191" s="54"/>
      <c r="R191" s="66">
        <f>(G191*$G$3)+(I191*$I$6)+(K191*K188)+(L191*$L$6)+O191</f>
        <v>0</v>
      </c>
      <c r="S191" s="66">
        <f>R191*(VLOOKUP(D191,$X$5:$Y$18,1+1))</f>
      </c>
      <c r="T191" s="66">
        <f>S191/U191*$U$8</f>
      </c>
      <c r="U191" s="54"/>
      <c r="V191" s="28">
        <f>T191/U191</f>
      </c>
      <c r="W191" s="61">
        <f>A191</f>
        <v>0</v>
      </c>
      <c r="X191" s="45"/>
      <c r="Y191" s="45"/>
      <c r="Z191" s="85"/>
      <c r="AA191" s="45"/>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row>
    <row r="192" ht="16" customHeight="1">
      <c r="A192" s="45"/>
      <c r="B192" s="84"/>
      <c r="C192" s="69"/>
      <c r="D192" s="70">
        <f>($M$3-C192)/365</f>
      </c>
      <c r="E192" s="69"/>
      <c r="F192" s="54"/>
      <c r="G192" s="54"/>
      <c r="H192" s="51">
        <f>I192/G192</f>
      </c>
      <c r="I192" s="54"/>
      <c r="J192" s="51">
        <f>K192/G192</f>
      </c>
      <c r="K192" s="54"/>
      <c r="L192" s="70">
        <f>I192+K192</f>
        <v>0</v>
      </c>
      <c r="M192" s="51">
        <f>L192/G192</f>
      </c>
      <c r="N192" s="64">
        <f>L192/U192</f>
      </c>
      <c r="O192" s="80">
        <f>-G192*$G$4</f>
        <v>0</v>
      </c>
      <c r="P192" s="71"/>
      <c r="Q192" s="54"/>
      <c r="R192" s="66">
        <f>(G192*$G$3)+(I192*$I$6)+(K192*K189)+(L192*$L$6)+O192</f>
        <v>0</v>
      </c>
      <c r="S192" s="66">
        <f>R192*(VLOOKUP(D192,$X$5:$Y$18,1+1))</f>
      </c>
      <c r="T192" s="66">
        <f>S192/U192*$U$8</f>
      </c>
      <c r="U192" s="54"/>
      <c r="V192" s="28">
        <f>T192/U192</f>
      </c>
      <c r="W192" s="61">
        <f>A192</f>
        <v>0</v>
      </c>
      <c r="X192" s="45"/>
      <c r="Y192" s="45"/>
      <c r="Z192" s="85"/>
      <c r="AA192" s="45"/>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row>
    <row r="193" ht="16" customHeight="1">
      <c r="A193" s="45"/>
      <c r="B193" s="84"/>
      <c r="C193" s="69"/>
      <c r="D193" s="70">
        <f>($M$3-C193)/365</f>
      </c>
      <c r="E193" s="69"/>
      <c r="F193" s="54"/>
      <c r="G193" s="54"/>
      <c r="H193" s="51">
        <f>I193/G193</f>
      </c>
      <c r="I193" s="54"/>
      <c r="J193" s="51">
        <f>K193/G193</f>
      </c>
      <c r="K193" s="54"/>
      <c r="L193" s="70">
        <f>I193+K193</f>
        <v>0</v>
      </c>
      <c r="M193" s="51">
        <f>L193/G193</f>
      </c>
      <c r="N193" s="64">
        <f>L193/U193</f>
      </c>
      <c r="O193" s="80">
        <f>-G193*$G$4</f>
        <v>0</v>
      </c>
      <c r="P193" s="71"/>
      <c r="Q193" s="54"/>
      <c r="R193" s="66">
        <f>(G193*$G$3)+(I193*$I$6)+(K193*K190)+(L193*$L$6)+O193</f>
        <v>0</v>
      </c>
      <c r="S193" s="66">
        <f>R193*(VLOOKUP(D193,$X$5:$Y$18,1+1))</f>
      </c>
      <c r="T193" s="66">
        <f>S193/U193*$U$8</f>
      </c>
      <c r="U193" s="54"/>
      <c r="V193" s="28">
        <f>T193/U193</f>
      </c>
      <c r="W193" s="61">
        <f>A193</f>
        <v>0</v>
      </c>
      <c r="X193" s="45"/>
      <c r="Y193" s="45"/>
      <c r="Z193" s="85"/>
      <c r="AA193" s="45"/>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row>
    <row r="194" ht="16" customHeight="1">
      <c r="A194" s="45"/>
      <c r="B194" s="84"/>
      <c r="C194" s="69"/>
      <c r="D194" s="70">
        <f>($M$3-C194)/365</f>
      </c>
      <c r="E194" s="69"/>
      <c r="F194" s="54"/>
      <c r="G194" s="54"/>
      <c r="H194" s="51">
        <f>I194/G194</f>
      </c>
      <c r="I194" s="54"/>
      <c r="J194" s="51">
        <f>K194/G194</f>
      </c>
      <c r="K194" s="54"/>
      <c r="L194" s="70">
        <f>I194+K194</f>
        <v>0</v>
      </c>
      <c r="M194" s="51">
        <f>L194/G194</f>
      </c>
      <c r="N194" s="64">
        <f>L194/U194</f>
      </c>
      <c r="O194" s="80">
        <f>-G194*$G$4</f>
        <v>0</v>
      </c>
      <c r="P194" s="71"/>
      <c r="Q194" s="54"/>
      <c r="R194" s="66">
        <f>(G194*$G$3)+(I194*$I$6)+(K194*K191)+(L194*$L$6)+O194</f>
        <v>0</v>
      </c>
      <c r="S194" s="66">
        <f>R194*(VLOOKUP(D194,$X$5:$Y$18,1+1))</f>
      </c>
      <c r="T194" s="66">
        <f>S194/U194*$U$8</f>
      </c>
      <c r="U194" s="54"/>
      <c r="V194" s="28">
        <f>T194/U194</f>
      </c>
      <c r="W194" s="61">
        <f>A194</f>
        <v>0</v>
      </c>
      <c r="X194" s="45"/>
      <c r="Y194" s="45"/>
      <c r="Z194" s="85"/>
      <c r="AA194" s="45"/>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row>
    <row r="195" ht="16" customHeight="1">
      <c r="A195" s="45"/>
      <c r="B195" s="84"/>
      <c r="C195" s="69"/>
      <c r="D195" s="70">
        <f>($M$3-C195)/365</f>
      </c>
      <c r="E195" s="69"/>
      <c r="F195" s="54"/>
      <c r="G195" s="54"/>
      <c r="H195" s="51">
        <f>I195/G195</f>
      </c>
      <c r="I195" s="54"/>
      <c r="J195" s="51">
        <f>K195/G195</f>
      </c>
      <c r="K195" s="54"/>
      <c r="L195" s="70">
        <f>I195+K195</f>
        <v>0</v>
      </c>
      <c r="M195" s="51">
        <f>L195/G195</f>
      </c>
      <c r="N195" s="64">
        <f>L195/U195</f>
      </c>
      <c r="O195" s="80">
        <f>-G195*$G$4</f>
        <v>0</v>
      </c>
      <c r="P195" s="71"/>
      <c r="Q195" s="54"/>
      <c r="R195" s="66">
        <f>(G195*$G$3)+(I195*$I$6)+(K195*K192)+(L195*$L$6)+O195</f>
        <v>0</v>
      </c>
      <c r="S195" s="66">
        <f>R195*(VLOOKUP(D195,$X$5:$Y$18,1+1))</f>
      </c>
      <c r="T195" s="66">
        <f>S195/U195*$U$8</f>
      </c>
      <c r="U195" s="54"/>
      <c r="V195" s="28">
        <f>T195/U195</f>
      </c>
      <c r="W195" s="61">
        <f>A195</f>
        <v>0</v>
      </c>
      <c r="X195" s="45"/>
      <c r="Y195" s="45"/>
      <c r="Z195" s="85"/>
      <c r="AA195" s="45"/>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row>
    <row r="196" ht="16" customHeight="1">
      <c r="A196" s="45"/>
      <c r="B196" s="84"/>
      <c r="C196" s="69"/>
      <c r="D196" s="70">
        <f>($M$3-C196)/365</f>
      </c>
      <c r="E196" s="69"/>
      <c r="F196" s="54"/>
      <c r="G196" s="54"/>
      <c r="H196" s="51">
        <f>I196/G196</f>
      </c>
      <c r="I196" s="54"/>
      <c r="J196" s="51">
        <f>K196/G196</f>
      </c>
      <c r="K196" s="54"/>
      <c r="L196" s="70">
        <f>I196+K196</f>
        <v>0</v>
      </c>
      <c r="M196" s="51">
        <f>L196/G196</f>
      </c>
      <c r="N196" s="64">
        <f>L196/U196</f>
      </c>
      <c r="O196" s="80">
        <f>-G196*$G$4</f>
        <v>0</v>
      </c>
      <c r="P196" s="71"/>
      <c r="Q196" s="54"/>
      <c r="R196" s="66">
        <f>(G196*$G$3)+(I196*$I$6)+(K196*K193)+(L196*$L$6)+O196</f>
        <v>0</v>
      </c>
      <c r="S196" s="66">
        <f>R196*(VLOOKUP(D196,$X$5:$Y$18,1+1))</f>
      </c>
      <c r="T196" s="66">
        <f>S196/U196*$U$8</f>
      </c>
      <c r="U196" s="54"/>
      <c r="V196" s="28">
        <f>T196/U196</f>
      </c>
      <c r="W196" s="61">
        <f>A196</f>
        <v>0</v>
      </c>
      <c r="X196" s="45"/>
      <c r="Y196" s="45"/>
      <c r="Z196" s="85"/>
      <c r="AA196" s="45"/>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row>
    <row r="197" ht="16" customHeight="1">
      <c r="A197" s="45"/>
      <c r="B197" s="84"/>
      <c r="C197" s="69"/>
      <c r="D197" s="70">
        <f>($M$3-C197)/365</f>
      </c>
      <c r="E197" s="69"/>
      <c r="F197" s="54"/>
      <c r="G197" s="54"/>
      <c r="H197" s="51">
        <f>I197/G197</f>
      </c>
      <c r="I197" s="54"/>
      <c r="J197" s="51">
        <f>K197/G197</f>
      </c>
      <c r="K197" s="54"/>
      <c r="L197" s="70">
        <f>I197+K197</f>
        <v>0</v>
      </c>
      <c r="M197" s="51">
        <f>L197/G197</f>
      </c>
      <c r="N197" s="64">
        <f>L197/U197</f>
      </c>
      <c r="O197" s="80">
        <f>-G197*$G$4</f>
        <v>0</v>
      </c>
      <c r="P197" s="71"/>
      <c r="Q197" s="54"/>
      <c r="R197" s="66">
        <f>(G197*$G$3)+(I197*$I$6)+(K197*K194)+(L197*$L$6)+O197</f>
        <v>0</v>
      </c>
      <c r="S197" s="66">
        <f>R197*(VLOOKUP(D197,$X$5:$Y$18,1+1))</f>
      </c>
      <c r="T197" s="66">
        <f>S197/U197*$U$8</f>
      </c>
      <c r="U197" s="54"/>
      <c r="V197" s="28">
        <f>T197/U197</f>
      </c>
      <c r="W197" s="61">
        <f>A197</f>
        <v>0</v>
      </c>
      <c r="X197" s="45"/>
      <c r="Y197" s="45"/>
      <c r="Z197" s="85"/>
      <c r="AA197" s="45"/>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row>
    <row r="198" ht="16" customHeight="1">
      <c r="A198" s="45"/>
      <c r="B198" s="84"/>
      <c r="C198" s="69"/>
      <c r="D198" s="70">
        <f>($M$3-C198)/365</f>
      </c>
      <c r="E198" s="69"/>
      <c r="F198" s="54"/>
      <c r="G198" s="54"/>
      <c r="H198" s="51">
        <f>I198/G198</f>
      </c>
      <c r="I198" s="54"/>
      <c r="J198" s="51">
        <f>K198/G198</f>
      </c>
      <c r="K198" s="54"/>
      <c r="L198" s="70">
        <f>I198+K198</f>
        <v>0</v>
      </c>
      <c r="M198" s="51">
        <f>L198/G198</f>
      </c>
      <c r="N198" s="64">
        <f>L198/U198</f>
      </c>
      <c r="O198" s="80">
        <f>-G198*$G$4</f>
        <v>0</v>
      </c>
      <c r="P198" s="71"/>
      <c r="Q198" s="54"/>
      <c r="R198" s="66">
        <f>(G198*$G$3)+(I198*$I$6)+(K198*K195)+(L198*$L$6)+O198</f>
        <v>0</v>
      </c>
      <c r="S198" s="66">
        <f>R198*(VLOOKUP(D198,$X$5:$Y$18,1+1))</f>
      </c>
      <c r="T198" s="66">
        <f>S198/U198*$U$8</f>
      </c>
      <c r="U198" s="54"/>
      <c r="V198" s="28">
        <f>T198/U198</f>
      </c>
      <c r="W198" s="61">
        <f>A198</f>
        <v>0</v>
      </c>
      <c r="X198" s="45"/>
      <c r="Y198" s="45"/>
      <c r="Z198" s="85"/>
      <c r="AA198" s="45"/>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row>
    <row r="199" ht="16" customHeight="1">
      <c r="A199" s="45"/>
      <c r="B199" s="84"/>
      <c r="C199" s="69"/>
      <c r="D199" s="70">
        <f>($M$3-C199)/365</f>
      </c>
      <c r="E199" s="69"/>
      <c r="F199" s="54"/>
      <c r="G199" s="54"/>
      <c r="H199" s="51">
        <f>I199/G199</f>
      </c>
      <c r="I199" s="54"/>
      <c r="J199" s="51">
        <f>K199/G199</f>
      </c>
      <c r="K199" s="54"/>
      <c r="L199" s="70">
        <f>I199+K199</f>
        <v>0</v>
      </c>
      <c r="M199" s="51">
        <f>L199/G199</f>
      </c>
      <c r="N199" s="64">
        <f>L199/U199</f>
      </c>
      <c r="O199" s="80">
        <f>-G199*$G$4</f>
        <v>0</v>
      </c>
      <c r="P199" s="71"/>
      <c r="Q199" s="54"/>
      <c r="R199" s="66">
        <f>(G199*$G$3)+(I199*$I$6)+(K199*K196)+(L199*$L$6)+O199</f>
        <v>0</v>
      </c>
      <c r="S199" s="66">
        <f>R199*(VLOOKUP(D199,$X$5:$Y$18,1+1))</f>
      </c>
      <c r="T199" s="66">
        <f>S199/U199*$U$8</f>
      </c>
      <c r="U199" s="54"/>
      <c r="V199" s="28">
        <f>T199/U199</f>
      </c>
      <c r="W199" s="61">
        <f>A199</f>
        <v>0</v>
      </c>
      <c r="X199" s="45"/>
      <c r="Y199" s="45"/>
      <c r="Z199" s="85"/>
      <c r="AA199" s="45"/>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row>
    <row r="200" ht="16" customHeight="1">
      <c r="A200" s="45"/>
      <c r="B200" s="84"/>
      <c r="C200" s="69"/>
      <c r="D200" s="70">
        <f>($M$3-C200)/365</f>
      </c>
      <c r="E200" s="69"/>
      <c r="F200" s="54"/>
      <c r="G200" s="54"/>
      <c r="H200" s="51">
        <f>I200/G200</f>
      </c>
      <c r="I200" s="54"/>
      <c r="J200" s="51">
        <f>K200/G200</f>
      </c>
      <c r="K200" s="54"/>
      <c r="L200" s="70">
        <f>I200+K200</f>
        <v>0</v>
      </c>
      <c r="M200" s="51">
        <f>L200/G200</f>
      </c>
      <c r="N200" s="64">
        <f>L200/U200</f>
      </c>
      <c r="O200" s="80">
        <f>-G200*$G$4</f>
        <v>0</v>
      </c>
      <c r="P200" s="71"/>
      <c r="Q200" s="54"/>
      <c r="R200" s="66">
        <f>(G200*$G$3)+(I200*$I$6)+(K200*K197)+(L200*$L$6)+O200</f>
        <v>0</v>
      </c>
      <c r="S200" s="66">
        <f>R200*(VLOOKUP(D200,$X$5:$Y$18,1+1))</f>
      </c>
      <c r="T200" s="66">
        <f>S200/U200*$U$8</f>
      </c>
      <c r="U200" s="54"/>
      <c r="V200" s="28">
        <f>T200/U200</f>
      </c>
      <c r="W200" s="61">
        <f>A200</f>
        <v>0</v>
      </c>
      <c r="X200" s="45"/>
      <c r="Y200" s="45"/>
      <c r="Z200" s="85"/>
      <c r="AA200" s="45"/>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row>
    <row r="201" ht="16" customHeight="1">
      <c r="A201" s="45"/>
      <c r="B201" s="84"/>
      <c r="C201" s="69"/>
      <c r="D201" s="70">
        <f>($M$3-C201)/365</f>
      </c>
      <c r="E201" s="69"/>
      <c r="F201" s="54"/>
      <c r="G201" s="54"/>
      <c r="H201" s="51">
        <f>I201/G201</f>
      </c>
      <c r="I201" s="54"/>
      <c r="J201" s="51">
        <f>K201/G201</f>
      </c>
      <c r="K201" s="54"/>
      <c r="L201" s="70">
        <f>I201+K201</f>
        <v>0</v>
      </c>
      <c r="M201" s="51">
        <f>L201/G201</f>
      </c>
      <c r="N201" s="64">
        <f>L201/U201</f>
      </c>
      <c r="O201" s="80">
        <f>-G201*$G$4</f>
        <v>0</v>
      </c>
      <c r="P201" s="71"/>
      <c r="Q201" s="54"/>
      <c r="R201" s="66">
        <f>(G201*$G$3)+(I201*$I$6)+(K201*K198)+(L201*$L$6)+O201</f>
        <v>0</v>
      </c>
      <c r="S201" s="66">
        <f>R201*(VLOOKUP(D201,$X$5:$Y$18,1+1))</f>
      </c>
      <c r="T201" s="66">
        <f>S201/U201*$U$8</f>
      </c>
      <c r="U201" s="54"/>
      <c r="V201" s="28">
        <f>T201/U201</f>
      </c>
      <c r="W201" s="61">
        <f>A201</f>
        <v>0</v>
      </c>
      <c r="X201" s="45"/>
      <c r="Y201" s="45"/>
      <c r="Z201" s="85"/>
      <c r="AA201" s="45"/>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row>
    <row r="202" ht="16" customHeight="1">
      <c r="A202" s="45"/>
      <c r="B202" s="84"/>
      <c r="C202" s="69"/>
      <c r="D202" s="70">
        <f>($M$3-C202)/365</f>
      </c>
      <c r="E202" s="69"/>
      <c r="F202" s="54"/>
      <c r="G202" s="54"/>
      <c r="H202" s="51">
        <f>I202/G202</f>
      </c>
      <c r="I202" s="54"/>
      <c r="J202" s="51">
        <f>K202/G202</f>
      </c>
      <c r="K202" s="54"/>
      <c r="L202" s="70">
        <f>I202+K202</f>
        <v>0</v>
      </c>
      <c r="M202" s="51">
        <f>L202/G202</f>
      </c>
      <c r="N202" s="64">
        <f>L202/U202</f>
      </c>
      <c r="O202" s="80">
        <f>-G202*$G$4</f>
        <v>0</v>
      </c>
      <c r="P202" s="71"/>
      <c r="Q202" s="54"/>
      <c r="R202" s="66">
        <f>(G202*$G$3)+(I202*$I$6)+(K202*K199)+(L202*$L$6)+O202</f>
        <v>0</v>
      </c>
      <c r="S202" s="66">
        <f>R202*(VLOOKUP(D202,$X$5:$Y$18,1+1))</f>
      </c>
      <c r="T202" s="66">
        <f>S202/U202*$U$8</f>
      </c>
      <c r="U202" s="54"/>
      <c r="V202" s="28">
        <f>T202/U202</f>
      </c>
      <c r="W202" s="61">
        <f>A202</f>
        <v>0</v>
      </c>
      <c r="X202" s="45"/>
      <c r="Y202" s="45"/>
      <c r="Z202" s="85"/>
      <c r="AA202" s="45"/>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row>
    <row r="203" ht="16" customHeight="1">
      <c r="A203" s="45"/>
      <c r="B203" s="84"/>
      <c r="C203" s="69"/>
      <c r="D203" s="70">
        <f>($M$3-C203)/365</f>
      </c>
      <c r="E203" s="69"/>
      <c r="F203" s="54"/>
      <c r="G203" s="54"/>
      <c r="H203" s="51">
        <f>I203/G203</f>
      </c>
      <c r="I203" s="54"/>
      <c r="J203" s="51">
        <f>K203/G203</f>
      </c>
      <c r="K203" s="54"/>
      <c r="L203" s="70">
        <f>I203+K203</f>
        <v>0</v>
      </c>
      <c r="M203" s="51">
        <f>L203/G203</f>
      </c>
      <c r="N203" s="64">
        <f>L203/U203</f>
      </c>
      <c r="O203" s="80">
        <f>-G203*$G$4</f>
        <v>0</v>
      </c>
      <c r="P203" s="71"/>
      <c r="Q203" s="54"/>
      <c r="R203" s="66">
        <f>(G203*$G$3)+(I203*$I$6)+(K203*K200)+(L203*$L$6)+O203</f>
        <v>0</v>
      </c>
      <c r="S203" s="66">
        <f>R203*(VLOOKUP(D203,$X$5:$Y$18,1+1))</f>
      </c>
      <c r="T203" s="66">
        <f>S203/U203*$U$8</f>
      </c>
      <c r="U203" s="54"/>
      <c r="V203" s="28">
        <f>T203/U203</f>
      </c>
      <c r="W203" s="61">
        <f>A203</f>
        <v>0</v>
      </c>
      <c r="X203" s="45"/>
      <c r="Y203" s="45"/>
      <c r="Z203" s="85"/>
      <c r="AA203" s="45"/>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row>
    <row r="204" ht="16" customHeight="1">
      <c r="A204" s="45"/>
      <c r="B204" s="84"/>
      <c r="C204" s="69"/>
      <c r="D204" s="70">
        <f>($M$3-C204)/365</f>
      </c>
      <c r="E204" s="69"/>
      <c r="F204" s="54"/>
      <c r="G204" s="54"/>
      <c r="H204" s="51">
        <f>I204/G204</f>
      </c>
      <c r="I204" s="54"/>
      <c r="J204" s="51">
        <f>K204/G204</f>
      </c>
      <c r="K204" s="54"/>
      <c r="L204" s="70">
        <f>I204+K204</f>
        <v>0</v>
      </c>
      <c r="M204" s="51">
        <f>L204/G204</f>
      </c>
      <c r="N204" s="64">
        <f>L204/U204</f>
      </c>
      <c r="O204" s="80">
        <f>-G204*$G$4</f>
        <v>0</v>
      </c>
      <c r="P204" s="71"/>
      <c r="Q204" s="54"/>
      <c r="R204" s="66">
        <f>(G204*$G$3)+(I204*$I$6)+(K204*K201)+(L204*$L$6)+O204</f>
        <v>0</v>
      </c>
      <c r="S204" s="66">
        <f>R204*(VLOOKUP(D204,$X$5:$Y$18,1+1))</f>
      </c>
      <c r="T204" s="66">
        <f>S204/U204*$U$8</f>
      </c>
      <c r="U204" s="54"/>
      <c r="V204" s="28">
        <f>T204/U204</f>
      </c>
      <c r="W204" s="61">
        <f>A204</f>
        <v>0</v>
      </c>
      <c r="X204" s="45"/>
      <c r="Y204" s="45"/>
      <c r="Z204" s="85"/>
      <c r="AA204" s="45"/>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row>
    <row r="205" ht="16" customHeight="1">
      <c r="A205" s="45"/>
      <c r="B205" s="84"/>
      <c r="C205" s="69"/>
      <c r="D205" s="70">
        <f>($M$3-C205)/365</f>
      </c>
      <c r="E205" s="69"/>
      <c r="F205" s="54"/>
      <c r="G205" s="54"/>
      <c r="H205" s="51">
        <f>I205/G205</f>
      </c>
      <c r="I205" s="54"/>
      <c r="J205" s="51">
        <f>K205/G205</f>
      </c>
      <c r="K205" s="54"/>
      <c r="L205" s="70">
        <f>I205+K205</f>
        <v>0</v>
      </c>
      <c r="M205" s="51">
        <f>L205/G205</f>
      </c>
      <c r="N205" s="64">
        <f>L205/U205</f>
      </c>
      <c r="O205" s="80">
        <f>-G205*$G$4</f>
        <v>0</v>
      </c>
      <c r="P205" s="71"/>
      <c r="Q205" s="54"/>
      <c r="R205" s="66">
        <f>(G205*$G$3)+(I205*$I$6)+(K205*K202)+(L205*$L$6)+O205</f>
        <v>0</v>
      </c>
      <c r="S205" s="66">
        <f>R205*(VLOOKUP(D205,$X$5:$Y$18,1+1))</f>
      </c>
      <c r="T205" s="66">
        <f>S205/U205*$U$8</f>
      </c>
      <c r="U205" s="54"/>
      <c r="V205" s="28">
        <f>T205/U205</f>
      </c>
      <c r="W205" s="61">
        <f>A205</f>
        <v>0</v>
      </c>
      <c r="X205" s="109"/>
      <c r="Y205" s="109"/>
      <c r="Z205" s="109"/>
      <c r="AA205" s="109"/>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row>
    <row r="206" ht="16" customHeight="1">
      <c r="A206" s="45"/>
      <c r="B206" s="84"/>
      <c r="C206" s="69"/>
      <c r="D206" s="70">
        <f>($M$3-C206)/365</f>
      </c>
      <c r="E206" s="69"/>
      <c r="F206" s="54"/>
      <c r="G206" s="54"/>
      <c r="H206" s="51">
        <f>I206/G206</f>
      </c>
      <c r="I206" s="54"/>
      <c r="J206" s="51">
        <f>K206/G206</f>
      </c>
      <c r="K206" s="54"/>
      <c r="L206" s="70">
        <f>I206+K206</f>
        <v>0</v>
      </c>
      <c r="M206" s="51">
        <f>L206/G206</f>
      </c>
      <c r="N206" s="64">
        <f>L206/U206</f>
      </c>
      <c r="O206" s="80">
        <f>-G206*$G$4</f>
        <v>0</v>
      </c>
      <c r="P206" s="71"/>
      <c r="Q206" s="54"/>
      <c r="R206" s="66">
        <f>(G206*$G$3)+(I206*$I$6)+(K206*K203)+(L206*$L$6)+O206</f>
        <v>0</v>
      </c>
      <c r="S206" s="66">
        <f>R206*(VLOOKUP(D206,$X$5:$Y$18,1+1))</f>
      </c>
      <c r="T206" s="66">
        <f>S206/U206*$U$8</f>
      </c>
      <c r="U206" s="54"/>
      <c r="V206" s="28">
        <f>T206/U206</f>
      </c>
      <c r="W206" s="61">
        <f>A206</f>
        <v>0</v>
      </c>
      <c r="X206" s="109"/>
      <c r="Y206" s="109"/>
      <c r="Z206" s="109"/>
      <c r="AA206" s="109"/>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row>
    <row r="207" ht="16" customHeight="1">
      <c r="A207" s="45"/>
      <c r="B207" s="84"/>
      <c r="C207" s="69"/>
      <c r="D207" s="70">
        <f>($M$3-C207)/365</f>
      </c>
      <c r="E207" s="69"/>
      <c r="F207" s="54"/>
      <c r="G207" s="54"/>
      <c r="H207" s="51">
        <f>I207/G207</f>
      </c>
      <c r="I207" s="54"/>
      <c r="J207" s="51">
        <f>K207/G207</f>
      </c>
      <c r="K207" s="54"/>
      <c r="L207" s="70">
        <f>I207+K207</f>
        <v>0</v>
      </c>
      <c r="M207" s="51">
        <f>L207/G207</f>
      </c>
      <c r="N207" s="64">
        <f>L207/U207</f>
      </c>
      <c r="O207" s="80">
        <f>-G207*$G$4</f>
        <v>0</v>
      </c>
      <c r="P207" s="71"/>
      <c r="Q207" s="54"/>
      <c r="R207" s="66">
        <f>(G207*$G$3)+(I207*$I$6)+(K207*K204)+(L207*$L$6)+O207</f>
        <v>0</v>
      </c>
      <c r="S207" s="66">
        <f>R207*(VLOOKUP(D207,$X$5:$Y$18,1+1))</f>
      </c>
      <c r="T207" s="66">
        <f>S207/U207*$U$8</f>
      </c>
      <c r="U207" s="54"/>
      <c r="V207" s="28">
        <f>T207/U207</f>
      </c>
      <c r="W207" s="61">
        <f>A207</f>
        <v>0</v>
      </c>
      <c r="X207" s="109"/>
      <c r="Y207" s="109"/>
      <c r="Z207" s="109"/>
      <c r="AA207" s="109"/>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row>
    <row r="208" ht="16" customHeight="1">
      <c r="A208" s="45"/>
      <c r="B208" s="84"/>
      <c r="C208" s="69"/>
      <c r="D208" s="70">
        <f>($M$3-C208)/365</f>
      </c>
      <c r="E208" s="69"/>
      <c r="F208" s="54"/>
      <c r="G208" s="54"/>
      <c r="H208" s="51">
        <f>I208/G208</f>
      </c>
      <c r="I208" s="54"/>
      <c r="J208" s="51">
        <f>K208/G208</f>
      </c>
      <c r="K208" s="54"/>
      <c r="L208" s="70">
        <f>I208+K208</f>
        <v>0</v>
      </c>
      <c r="M208" s="51">
        <f>L208/G208</f>
      </c>
      <c r="N208" s="64">
        <f>L208/U208</f>
      </c>
      <c r="O208" s="80">
        <f>-G208*$G$4</f>
        <v>0</v>
      </c>
      <c r="P208" s="71"/>
      <c r="Q208" s="54"/>
      <c r="R208" s="66">
        <f>(G208*$G$3)+(I208*$I$6)+(K208*K205)+(L208*$L$6)+O208</f>
        <v>0</v>
      </c>
      <c r="S208" s="66">
        <f>R208*(VLOOKUP(D208,$X$5:$Y$18,1+1))</f>
      </c>
      <c r="T208" s="66">
        <f>S208/U208*$U$8</f>
      </c>
      <c r="U208" s="54"/>
      <c r="V208" s="28">
        <f>T208/U208</f>
      </c>
      <c r="W208" s="61">
        <f>A208</f>
        <v>0</v>
      </c>
      <c r="X208" s="109"/>
      <c r="Y208" s="109"/>
      <c r="Z208" s="109"/>
      <c r="AA208" s="109"/>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row>
    <row r="209" ht="16" customHeight="1">
      <c r="A209" s="45"/>
      <c r="B209" s="84"/>
      <c r="C209" s="69"/>
      <c r="D209" s="70">
        <f>($M$3-C209)/365</f>
      </c>
      <c r="E209" s="69"/>
      <c r="F209" s="54"/>
      <c r="G209" s="54"/>
      <c r="H209" s="51">
        <f>I209/G209</f>
      </c>
      <c r="I209" s="54"/>
      <c r="J209" s="51">
        <f>K209/G209</f>
      </c>
      <c r="K209" s="54"/>
      <c r="L209" s="70">
        <f>I209+K209</f>
        <v>0</v>
      </c>
      <c r="M209" s="51">
        <f>L209/G209</f>
      </c>
      <c r="N209" s="64">
        <f>L209/U209</f>
      </c>
      <c r="O209" s="80">
        <f>-G209*$G$4</f>
        <v>0</v>
      </c>
      <c r="P209" s="71"/>
      <c r="Q209" s="54"/>
      <c r="R209" s="66">
        <f>(G209*$G$3)+(I209*$I$6)+(K209*K206)+(L209*$L$6)+O209</f>
        <v>0</v>
      </c>
      <c r="S209" s="66">
        <f>R209*(VLOOKUP(D209,$X$5:$Y$18,1+1))</f>
      </c>
      <c r="T209" s="66">
        <f>S209/U209*$U$8</f>
      </c>
      <c r="U209" s="54"/>
      <c r="V209" s="28">
        <f>T209/U209</f>
      </c>
      <c r="W209" s="61">
        <f>A209</f>
        <v>0</v>
      </c>
      <c r="X209" s="109"/>
      <c r="Y209" s="109"/>
      <c r="Z209" s="109"/>
      <c r="AA209" s="109"/>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row>
    <row r="210" ht="17" customHeight="1">
      <c r="A210" s="16"/>
      <c r="B210" t="s" s="7">
        <v>130</v>
      </c>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row>
    <row r="211" ht="17" customHeight="1">
      <c r="A211" s="16"/>
      <c r="B211" t="s" s="7">
        <v>131</v>
      </c>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row>
  </sheetData>
  <pageMargins left="0.353472" right="0.353472" top="0.353472" bottom="0.353472" header="0.5" footer="0.5"/>
  <pageSetup firstPageNumber="1" fitToHeight="1" fitToWidth="1" scale="100" useFirstPageNumber="0" orientation="portrait"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